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IRDA Regulations\Disclosure of benefitpremium illustration for Health insurance policies issued on floater basis\Benefit Illustration Calculators\"/>
    </mc:Choice>
  </mc:AlternateContent>
  <xr:revisionPtr revIDLastSave="0" documentId="8_{BC84B8DE-6D42-45CE-86DC-F9EBAB239C92}" xr6:coauthVersionLast="47" xr6:coauthVersionMax="47" xr10:uidLastSave="{00000000-0000-0000-0000-000000000000}"/>
  <workbookProtection workbookAlgorithmName="SHA-512" workbookHashValue="aYMKhVqz8bchpbLiLteeqEqMcArnJDKorCxt74nGHdrTVL8Yiv7EU80IIzraIOl/KI9/S1svkMfWokyanoFqlQ==" workbookSaltValue="aQ8xKovywmITYXlgJi+/ig==" workbookSpinCount="100000" lockStructure="1"/>
  <bookViews>
    <workbookView xWindow="-120" yWindow="-120" windowWidth="20730" windowHeight="11160" xr2:uid="{F8FCCACE-A448-47E1-8E7E-22B667BFF4A0}"/>
  </bookViews>
  <sheets>
    <sheet name="Premium Illustration" sheetId="1" r:id="rId1"/>
    <sheet name="Dropdown" sheetId="3" state="hidden" r:id="rId2"/>
    <sheet name="Premium working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A16" i="1"/>
  <c r="C6" i="1" l="1"/>
  <c r="W13" i="2"/>
  <c r="H17" i="1" s="1"/>
  <c r="V13" i="2"/>
  <c r="D17" i="1" s="1"/>
  <c r="U13" i="2"/>
  <c r="A17" i="1" s="1"/>
  <c r="G14" i="1"/>
  <c r="G13" i="1"/>
  <c r="G12" i="1"/>
  <c r="G11" i="1"/>
  <c r="G10" i="1"/>
  <c r="C14" i="1"/>
  <c r="C13" i="1"/>
  <c r="C12" i="1"/>
  <c r="C11" i="1"/>
  <c r="C10" i="1"/>
  <c r="A14" i="1"/>
  <c r="A13" i="1"/>
  <c r="A12" i="1"/>
  <c r="A11" i="1"/>
  <c r="A10" i="1"/>
  <c r="V6" i="2"/>
  <c r="V5" i="2"/>
  <c r="V4" i="2"/>
  <c r="V3" i="2"/>
  <c r="V2" i="2"/>
  <c r="T6" i="2"/>
  <c r="U6" i="2" s="1"/>
  <c r="T5" i="2"/>
  <c r="U5" i="2" s="1"/>
  <c r="T4" i="2"/>
  <c r="AB4" i="2" s="1"/>
  <c r="T3" i="2"/>
  <c r="T2" i="2"/>
  <c r="U2" i="2" s="1"/>
  <c r="R3" i="2"/>
  <c r="R2" i="2"/>
  <c r="U3" i="2" l="1"/>
  <c r="E10" i="1"/>
  <c r="W6" i="2"/>
  <c r="W3" i="2"/>
  <c r="W5" i="2"/>
  <c r="W2" i="2"/>
  <c r="AB6" i="2"/>
  <c r="AB5" i="2"/>
  <c r="AB3" i="2"/>
  <c r="AB2" i="2"/>
  <c r="Y2" i="2"/>
  <c r="U4" i="2"/>
  <c r="W4" i="2" s="1"/>
  <c r="D12" i="1" l="1"/>
  <c r="B12" i="1"/>
  <c r="X3" i="2"/>
  <c r="AH3" i="2" s="1"/>
  <c r="D11" i="1"/>
  <c r="B11" i="1"/>
  <c r="X6" i="2"/>
  <c r="AH6" i="2" s="1"/>
  <c r="B14" i="1"/>
  <c r="D14" i="1"/>
  <c r="X2" i="2"/>
  <c r="AH2" i="2" s="1"/>
  <c r="B10" i="1"/>
  <c r="D10" i="1"/>
  <c r="X5" i="2"/>
  <c r="AH5" i="2" s="1"/>
  <c r="D13" i="1"/>
  <c r="B13" i="1"/>
  <c r="X4" i="2"/>
  <c r="AH4" i="2" s="1"/>
  <c r="Z5" i="2"/>
  <c r="Z3" i="2"/>
  <c r="Z4" i="2"/>
  <c r="Z6" i="2"/>
  <c r="Z2" i="2"/>
  <c r="AC2" i="2"/>
  <c r="U10" i="2" l="1"/>
  <c r="U12" i="2" s="1"/>
  <c r="A15" i="1" s="1"/>
  <c r="AH7" i="2"/>
  <c r="AA6" i="2"/>
  <c r="F14" i="1" s="1"/>
  <c r="AA3" i="2"/>
  <c r="F11" i="1" s="1"/>
  <c r="AA2" i="2"/>
  <c r="F10" i="1" s="1"/>
  <c r="AA5" i="2"/>
  <c r="F13" i="1" s="1"/>
  <c r="AA4" i="2"/>
  <c r="F12" i="1" s="1"/>
  <c r="K10" i="1"/>
  <c r="AD2" i="2"/>
  <c r="AE2" i="2" s="1"/>
  <c r="V10" i="2" l="1"/>
  <c r="V12" i="2" s="1"/>
  <c r="D15" i="1" s="1"/>
  <c r="AA9" i="2"/>
  <c r="AF2" i="2"/>
  <c r="AG2" i="2" s="1"/>
  <c r="H10" i="1" s="1"/>
  <c r="J10" i="1" l="1"/>
  <c r="W10" i="2" s="1"/>
  <c r="W12" i="2" s="1"/>
  <c r="H15" i="1" s="1"/>
</calcChain>
</file>

<file path=xl/sharedStrings.xml><?xml version="1.0" encoding="utf-8"?>
<sst xmlns="http://schemas.openxmlformats.org/spreadsheetml/2006/main" count="347" uniqueCount="98">
  <si>
    <t>Age of the members insured</t>
  </si>
  <si>
    <t>Coverage opted on individual basis covering each member of the family separately (at a single point in time)</t>
  </si>
  <si>
    <t>Coverage opted on individual basis covering multiple members of the family under a single policy (Sum insured is available for each member of the family)</t>
  </si>
  <si>
    <t>Coverage opted on family floater basis with overall Sum insured (Only one sum insured is available for the entire family)</t>
  </si>
  <si>
    <t>Premium (Rs.)</t>
  </si>
  <si>
    <t>Sum insured (Rs.)</t>
  </si>
  <si>
    <t>Discount, (if any)</t>
  </si>
  <si>
    <t>Premium after discount (Rs.)</t>
  </si>
  <si>
    <t>Premium or consolidated premium for all members of family (Rs.)</t>
  </si>
  <si>
    <t>Floater discount, if any</t>
  </si>
  <si>
    <t>Sum insured</t>
  </si>
  <si>
    <t>Age band</t>
  </si>
  <si>
    <t>91 days – 25 Years</t>
  </si>
  <si>
    <t>26-35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</si>
  <si>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</si>
  <si>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</si>
  <si>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</si>
  <si>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</si>
  <si>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</si>
  <si>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</si>
  <si>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</si>
  <si>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</si>
  <si>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76-100</t>
  </si>
  <si>
    <t>E-Connect300000</t>
  </si>
  <si>
    <t>E-Connect400000</t>
  </si>
  <si>
    <t>E-Connect500000</t>
  </si>
  <si>
    <t>E-Connect750000</t>
  </si>
  <si>
    <t>Basic200000</t>
  </si>
  <si>
    <t>Basic300000</t>
  </si>
  <si>
    <t>Basic400000</t>
  </si>
  <si>
    <t>Basic500000</t>
  </si>
  <si>
    <t>Basic600000</t>
  </si>
  <si>
    <t>Basic750000</t>
  </si>
  <si>
    <t>Basic1000000</t>
  </si>
  <si>
    <t>Elite300000</t>
  </si>
  <si>
    <t>Elite400000</t>
  </si>
  <si>
    <t>Elite500000</t>
  </si>
  <si>
    <t>Elite600000</t>
  </si>
  <si>
    <t>Elite750000</t>
  </si>
  <si>
    <t>Elite1000000</t>
  </si>
  <si>
    <t>Elite1500000</t>
  </si>
  <si>
    <t>Supreme200000</t>
  </si>
  <si>
    <t>Supreme300000</t>
  </si>
  <si>
    <t>Supreme400000</t>
  </si>
  <si>
    <t>Supreme500000</t>
  </si>
  <si>
    <t>Supreme600000</t>
  </si>
  <si>
    <t>Supreme750000</t>
  </si>
  <si>
    <t>Supreme1000000</t>
  </si>
  <si>
    <t>Supreme1500000</t>
  </si>
  <si>
    <t>Policy Period</t>
  </si>
  <si>
    <t>Plan Options</t>
  </si>
  <si>
    <t>1 year</t>
  </si>
  <si>
    <t>E-Connect</t>
  </si>
  <si>
    <t>Basic</t>
  </si>
  <si>
    <t>Elite</t>
  </si>
  <si>
    <t>Supreme</t>
  </si>
  <si>
    <t>SI Options</t>
  </si>
  <si>
    <t>LIBERTY HEALTH CONNECT POLICY</t>
  </si>
  <si>
    <t>Benefit Illustration in respect of policies offered on individual and family floater basis</t>
  </si>
  <si>
    <t>Plan</t>
  </si>
  <si>
    <t>Sum Insured</t>
  </si>
  <si>
    <t>Policy Tenure</t>
  </si>
  <si>
    <t>1st Adult Age</t>
  </si>
  <si>
    <t>2nd Adult Age</t>
  </si>
  <si>
    <t>1st Child Age</t>
  </si>
  <si>
    <t>2nd Child Age</t>
  </si>
  <si>
    <t>3rd Child Age</t>
  </si>
  <si>
    <t>Age</t>
  </si>
  <si>
    <t>Min Age</t>
  </si>
  <si>
    <t>Max Age</t>
  </si>
  <si>
    <t>Age Band</t>
  </si>
  <si>
    <t>Sr. No.</t>
  </si>
  <si>
    <t>Match</t>
  </si>
  <si>
    <t>Family Discount(Ind)</t>
  </si>
  <si>
    <t>Floater type</t>
  </si>
  <si>
    <t>Highest member age Band</t>
  </si>
  <si>
    <t>Family Premium</t>
  </si>
  <si>
    <t>Longterm discount</t>
  </si>
  <si>
    <t>Insured Age</t>
  </si>
  <si>
    <t>3-11 Months</t>
  </si>
  <si>
    <t>Ind Prm</t>
  </si>
  <si>
    <t>1A1C</t>
  </si>
  <si>
    <t>1A2C</t>
  </si>
  <si>
    <t>1A3C</t>
  </si>
  <si>
    <t>2A</t>
  </si>
  <si>
    <t>2A1C</t>
  </si>
  <si>
    <t>2A2C</t>
  </si>
  <si>
    <t>Ind singe policy</t>
  </si>
  <si>
    <t>long term discount</t>
  </si>
  <si>
    <t>Ind Premium with discount,if any</t>
  </si>
  <si>
    <t>Family prm with discount</t>
  </si>
  <si>
    <t>Ind prm discount</t>
  </si>
  <si>
    <t>2 years</t>
  </si>
  <si>
    <t>Ind Total</t>
  </si>
  <si>
    <t>Separate Ind policy</t>
  </si>
  <si>
    <t>Premium</t>
  </si>
  <si>
    <t>Family Floater Policy</t>
  </si>
  <si>
    <t>UIN: LIBHLIP21500V032021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</si>
</sst>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aramond"/>
      <family val="1"/>
    </font>
    <font>
      <sz val="10"/>
      <color rgb="FF000000"/>
      <name val="Garamond"/>
      <family val="1"/>
    </font>
    <font>
      <b/>
      <sz val="12"/>
      <color theme="0"/>
      <name val="Garamond"/>
      <family val="1"/>
    </font>
    <font>
      <b/>
      <sz val="10"/>
      <color theme="1"/>
      <name val="Garamond"/>
      <family val="1"/>
    </font>
    <font>
      <sz val="9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2"/>
      <color rgb="FF000000"/>
      <name val="Garamond"/>
      <family val="1"/>
    </font>
    <font>
      <sz val="12"/>
      <color rgb="FF00000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0F0F0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 style="thin">
        <color rgb="FFF0F0F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F0F0F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0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3" fontId="4" fillId="0" borderId="10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6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/>
    <xf numFmtId="1" fontId="0" fillId="0" borderId="0" xfId="2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1" fontId="0" fillId="0" borderId="0" xfId="0" applyNumberFormat="1"/>
    <xf numFmtId="165" fontId="0" fillId="0" borderId="0" xfId="1" applyNumberFormat="1" applyFont="1"/>
    <xf numFmtId="0" fontId="8" fillId="7" borderId="16" xfId="0" applyFont="1" applyFill="1" applyBorder="1" applyProtection="1">
      <protection hidden="1"/>
    </xf>
    <xf numFmtId="0" fontId="9" fillId="8" borderId="10" xfId="0" applyFont="1" applyFill="1" applyBorder="1" applyProtection="1">
      <protection locked="0"/>
    </xf>
    <xf numFmtId="0" fontId="8" fillId="7" borderId="10" xfId="0" applyFont="1" applyFill="1" applyBorder="1" applyProtection="1">
      <protection hidden="1"/>
    </xf>
    <xf numFmtId="0" fontId="9" fillId="4" borderId="0" xfId="0" applyFont="1" applyFill="1" applyBorder="1" applyProtection="1">
      <protection hidden="1"/>
    </xf>
    <xf numFmtId="0" fontId="9" fillId="4" borderId="15" xfId="0" applyFont="1" applyFill="1" applyBorder="1" applyProtection="1">
      <protection hidden="1"/>
    </xf>
    <xf numFmtId="0" fontId="9" fillId="4" borderId="14" xfId="0" applyFont="1" applyFill="1" applyBorder="1" applyProtection="1">
      <protection hidden="1"/>
    </xf>
    <xf numFmtId="0" fontId="11" fillId="6" borderId="6" xfId="0" applyFont="1" applyFill="1" applyBorder="1" applyAlignment="1" applyProtection="1">
      <alignment vertical="center" wrapText="1"/>
      <protection hidden="1"/>
    </xf>
    <xf numFmtId="0" fontId="11" fillId="6" borderId="6" xfId="0" applyFont="1" applyFill="1" applyBorder="1" applyAlignment="1" applyProtection="1">
      <alignment horizontal="center" vertical="center" wrapText="1"/>
      <protection hidden="1"/>
    </xf>
    <xf numFmtId="0" fontId="11" fillId="6" borderId="7" xfId="0" applyFont="1" applyFill="1" applyBorder="1" applyAlignment="1" applyProtection="1">
      <alignment vertical="center" wrapText="1"/>
      <protection hidden="1"/>
    </xf>
    <xf numFmtId="164" fontId="11" fillId="6" borderId="5" xfId="1" applyNumberFormat="1" applyFont="1" applyFill="1" applyBorder="1" applyAlignment="1" applyProtection="1">
      <alignment vertical="center" wrapText="1"/>
      <protection hidden="1"/>
    </xf>
    <xf numFmtId="165" fontId="11" fillId="6" borderId="8" xfId="1" applyNumberFormat="1" applyFont="1" applyFill="1" applyBorder="1" applyAlignment="1" applyProtection="1">
      <alignment vertical="center" wrapText="1"/>
      <protection hidden="1"/>
    </xf>
    <xf numFmtId="3" fontId="6" fillId="2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0" fillId="4" borderId="0" xfId="0" applyFill="1" applyProtection="1">
      <protection hidden="1"/>
    </xf>
    <xf numFmtId="0" fontId="9" fillId="8" borderId="10" xfId="0" applyFont="1" applyFill="1" applyBorder="1" applyAlignment="1" applyProtection="1">
      <alignment horizontal="right"/>
      <protection locked="0"/>
    </xf>
    <xf numFmtId="164" fontId="11" fillId="6" borderId="9" xfId="1" applyNumberFormat="1" applyFont="1" applyFill="1" applyBorder="1" applyAlignment="1" applyProtection="1">
      <alignment vertical="center" wrapText="1"/>
      <protection hidden="1"/>
    </xf>
    <xf numFmtId="165" fontId="11" fillId="6" borderId="18" xfId="1" applyNumberFormat="1" applyFont="1" applyFill="1" applyBorder="1" applyAlignment="1" applyProtection="1">
      <alignment vertical="center" wrapText="1"/>
      <protection hidden="1"/>
    </xf>
    <xf numFmtId="0" fontId="11" fillId="6" borderId="19" xfId="0" applyFont="1" applyFill="1" applyBorder="1" applyAlignment="1" applyProtection="1">
      <alignment horizontal="left" vertical="center" wrapText="1"/>
      <protection hidden="1"/>
    </xf>
    <xf numFmtId="0" fontId="11" fillId="6" borderId="20" xfId="0" applyFont="1" applyFill="1" applyBorder="1" applyAlignment="1" applyProtection="1">
      <alignment horizontal="left" vertical="center" wrapText="1"/>
      <protection hidden="1"/>
    </xf>
    <xf numFmtId="0" fontId="11" fillId="6" borderId="19" xfId="0" applyFont="1" applyFill="1" applyBorder="1" applyAlignment="1" applyProtection="1">
      <alignment vertical="center" wrapText="1"/>
      <protection hidden="1"/>
    </xf>
    <xf numFmtId="0" fontId="11" fillId="6" borderId="20" xfId="0" applyFont="1" applyFill="1" applyBorder="1" applyAlignment="1" applyProtection="1">
      <alignment vertical="center" wrapText="1"/>
      <protection hidden="1"/>
    </xf>
    <xf numFmtId="0" fontId="11" fillId="6" borderId="21" xfId="0" applyFont="1" applyFill="1" applyBorder="1" applyAlignment="1" applyProtection="1">
      <alignment vertical="center" wrapText="1"/>
      <protection hidden="1"/>
    </xf>
    <xf numFmtId="0" fontId="10" fillId="6" borderId="1" xfId="0" applyFont="1" applyFill="1" applyBorder="1" applyAlignment="1" applyProtection="1">
      <alignment vertical="center" wrapText="1"/>
      <protection hidden="1"/>
    </xf>
    <xf numFmtId="0" fontId="10" fillId="6" borderId="5" xfId="0" applyFont="1" applyFill="1" applyBorder="1" applyAlignment="1" applyProtection="1">
      <alignment vertical="center" wrapText="1"/>
      <protection hidden="1"/>
    </xf>
    <xf numFmtId="0" fontId="10" fillId="6" borderId="2" xfId="0" applyFont="1" applyFill="1" applyBorder="1" applyAlignment="1" applyProtection="1">
      <alignment horizontal="justify" vertical="center" wrapText="1"/>
      <protection hidden="1"/>
    </xf>
    <xf numFmtId="0" fontId="10" fillId="6" borderId="3" xfId="0" applyFont="1" applyFill="1" applyBorder="1" applyAlignment="1" applyProtection="1">
      <alignment horizontal="justify" vertical="center" wrapText="1"/>
      <protection hidden="1"/>
    </xf>
    <xf numFmtId="0" fontId="10" fillId="6" borderId="4" xfId="0" applyFont="1" applyFill="1" applyBorder="1" applyAlignment="1" applyProtection="1">
      <alignment horizontal="justify" vertical="center" wrapText="1"/>
      <protection hidden="1"/>
    </xf>
    <xf numFmtId="0" fontId="10" fillId="6" borderId="2" xfId="0" applyFont="1" applyFill="1" applyBorder="1" applyAlignment="1" applyProtection="1">
      <alignment vertical="center" wrapText="1"/>
      <protection hidden="1"/>
    </xf>
    <xf numFmtId="0" fontId="10" fillId="6" borderId="4" xfId="0" applyFont="1" applyFill="1" applyBorder="1" applyAlignment="1" applyProtection="1">
      <alignment vertical="center" wrapText="1"/>
      <protection hidden="1"/>
    </xf>
    <xf numFmtId="0" fontId="10" fillId="6" borderId="3" xfId="0" applyFont="1" applyFill="1" applyBorder="1" applyAlignment="1" applyProtection="1">
      <alignment vertical="center" wrapText="1"/>
      <protection hidden="1"/>
    </xf>
    <xf numFmtId="9" fontId="11" fillId="6" borderId="9" xfId="0" applyNumberFormat="1" applyFont="1" applyFill="1" applyBorder="1" applyAlignment="1" applyProtection="1">
      <alignment horizontal="center" vertical="center" wrapText="1"/>
      <protection hidden="1"/>
    </xf>
    <xf numFmtId="165" fontId="11" fillId="6" borderId="9" xfId="1" applyNumberFormat="1" applyFont="1" applyFill="1" applyBorder="1" applyAlignment="1" applyProtection="1">
      <alignment horizontal="center" vertical="center" wrapText="1"/>
      <protection hidden="1"/>
    </xf>
    <xf numFmtId="9" fontId="11" fillId="6" borderId="9" xfId="2" applyNumberFormat="1" applyFont="1" applyFill="1" applyBorder="1" applyAlignment="1" applyProtection="1">
      <alignment horizontal="center" vertical="center" wrapText="1"/>
      <protection hidden="1"/>
    </xf>
    <xf numFmtId="0" fontId="11" fillId="6" borderId="19" xfId="0" applyFont="1" applyFill="1" applyBorder="1" applyAlignment="1" applyProtection="1">
      <alignment horizontal="left" vertical="center" wrapText="1"/>
      <protection hidden="1"/>
    </xf>
    <xf numFmtId="0" fontId="11" fillId="6" borderId="20" xfId="0" applyFont="1" applyFill="1" applyBorder="1" applyAlignment="1" applyProtection="1">
      <alignment horizontal="left" vertical="center" wrapText="1"/>
      <protection hidden="1"/>
    </xf>
    <xf numFmtId="0" fontId="11" fillId="6" borderId="21" xfId="0" applyFont="1" applyFill="1" applyBorder="1" applyAlignment="1" applyProtection="1">
      <alignment horizontal="left" vertical="center" wrapText="1"/>
      <protection hidden="1"/>
    </xf>
    <xf numFmtId="0" fontId="5" fillId="3" borderId="11" xfId="0" applyFont="1" applyFill="1" applyBorder="1" applyAlignment="1" applyProtection="1">
      <alignment horizontal="center"/>
      <protection hidden="1"/>
    </xf>
    <xf numFmtId="0" fontId="5" fillId="3" borderId="12" xfId="0" applyFont="1" applyFill="1" applyBorder="1" applyAlignment="1" applyProtection="1">
      <alignment horizontal="center"/>
      <protection hidden="1"/>
    </xf>
    <xf numFmtId="0" fontId="5" fillId="3" borderId="13" xfId="0" applyFont="1" applyFill="1" applyBorder="1" applyAlignment="1" applyProtection="1">
      <alignment horizontal="center"/>
      <protection hidden="1"/>
    </xf>
    <xf numFmtId="0" fontId="8" fillId="4" borderId="14" xfId="0" applyFont="1" applyFill="1" applyBorder="1" applyAlignment="1" applyProtection="1">
      <alignment horizontal="center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8" fillId="4" borderId="15" xfId="0" applyFont="1" applyFill="1" applyBorder="1" applyAlignment="1" applyProtection="1">
      <alignment horizontal="center"/>
      <protection hidden="1"/>
    </xf>
    <xf numFmtId="0" fontId="9" fillId="4" borderId="17" xfId="0" applyFont="1" applyFill="1" applyBorder="1" applyAlignment="1" applyProtection="1">
      <alignment horizontal="center"/>
      <protection hidden="1"/>
    </xf>
    <xf numFmtId="0" fontId="9" fillId="4" borderId="0" xfId="0" applyFont="1" applyFill="1" applyBorder="1" applyAlignment="1" applyProtection="1">
      <alignment horizontal="center"/>
      <protection hidden="1"/>
    </xf>
    <xf numFmtId="0" fontId="8" fillId="4" borderId="0" xfId="0" applyFont="1" applyFill="1" applyBorder="1" applyAlignment="1" applyProtection="1">
      <alignment horizontal="right"/>
      <protection hidden="1"/>
    </xf>
    <xf numFmtId="0" fontId="8" fillId="4" borderId="15" xfId="0" applyFont="1" applyFill="1" applyBorder="1" applyAlignment="1" applyProtection="1">
      <alignment horizontal="right"/>
      <protection hidden="1"/>
    </xf>
    <xf numFmtId="0" fontId="11" fillId="6" borderId="11" xfId="0" applyFont="1" applyFill="1" applyBorder="1" applyAlignment="1" applyProtection="1">
      <alignment horizontal="left" vertical="center" wrapText="1"/>
      <protection hidden="1"/>
    </xf>
    <xf numFmtId="0" fontId="11" fillId="6" borderId="12" xfId="0" applyFont="1" applyFill="1" applyBorder="1" applyAlignment="1" applyProtection="1">
      <alignment horizontal="left" vertical="center" wrapText="1"/>
      <protection hidden="1"/>
    </xf>
    <xf numFmtId="0" fontId="11" fillId="6" borderId="13" xfId="0" applyFont="1" applyFill="1" applyBorder="1" applyAlignment="1" applyProtection="1">
      <alignment horizontal="left" vertical="center" wrapText="1"/>
      <protection hidden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9" fontId="0" fillId="0" borderId="0" xfId="2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  <color auto="1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5FA0-6458-47DC-9F84-7E5E20189F3B}">
  <sheetPr codeName="Sheet1"/>
  <dimension ref="A1:K17"/>
  <sheetViews>
    <sheetView tabSelected="1" topLeftCell="A3" workbookViewId="0">
      <selection activeCell="F3" sqref="F3"/>
    </sheetView>
  </sheetViews>
  <sheetFormatPr defaultRowHeight="15" x14ac:dyDescent="0.25"/>
  <cols>
    <col min="1" max="1" width="14.28515625" style="34" customWidth="1"/>
    <col min="2" max="2" width="18.85546875" style="34" customWidth="1"/>
    <col min="3" max="3" width="21.5703125" style="34" customWidth="1"/>
    <col min="4" max="4" width="14.5703125" style="34" customWidth="1"/>
    <col min="5" max="5" width="15.85546875" style="34" customWidth="1"/>
    <col min="6" max="6" width="15.7109375" style="34" customWidth="1"/>
    <col min="7" max="7" width="14.140625" style="34" customWidth="1"/>
    <col min="8" max="8" width="23.42578125" style="34" customWidth="1"/>
    <col min="9" max="9" width="12.140625" style="34" customWidth="1"/>
    <col min="10" max="10" width="13.85546875" style="34" customWidth="1"/>
    <col min="11" max="11" width="11.28515625" style="34" customWidth="1"/>
    <col min="12" max="16384" width="9.140625" style="34"/>
  </cols>
  <sheetData>
    <row r="1" spans="1:11" ht="15.75" x14ac:dyDescent="0.25">
      <c r="A1" s="57" t="s">
        <v>57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1" ht="15.75" x14ac:dyDescent="0.25">
      <c r="A2" s="60" t="s">
        <v>58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ht="15.75" x14ac:dyDescent="0.25">
      <c r="A3" s="21" t="s">
        <v>59</v>
      </c>
      <c r="B3" s="35" t="s">
        <v>55</v>
      </c>
      <c r="C3" s="23" t="s">
        <v>60</v>
      </c>
      <c r="D3" s="22">
        <v>1500000</v>
      </c>
      <c r="E3" s="23" t="s">
        <v>61</v>
      </c>
      <c r="F3" s="22" t="s">
        <v>51</v>
      </c>
      <c r="G3" s="24"/>
      <c r="H3" s="24"/>
      <c r="I3" s="24"/>
      <c r="J3" s="24"/>
      <c r="K3" s="25"/>
    </row>
    <row r="4" spans="1:11" ht="15.75" x14ac:dyDescent="0.25">
      <c r="A4" s="21" t="s">
        <v>62</v>
      </c>
      <c r="B4" s="22">
        <v>60</v>
      </c>
      <c r="C4" s="23" t="s">
        <v>63</v>
      </c>
      <c r="D4" s="22">
        <v>57</v>
      </c>
      <c r="E4" s="24"/>
      <c r="F4" s="24"/>
      <c r="G4" s="24"/>
      <c r="H4" s="24"/>
      <c r="I4" s="24"/>
      <c r="J4" s="24"/>
      <c r="K4" s="25"/>
    </row>
    <row r="5" spans="1:11" ht="15.75" x14ac:dyDescent="0.25">
      <c r="A5" s="21" t="s">
        <v>64</v>
      </c>
      <c r="B5" s="22"/>
      <c r="C5" s="23" t="s">
        <v>65</v>
      </c>
      <c r="D5" s="22"/>
      <c r="E5" s="24"/>
      <c r="F5" s="24"/>
      <c r="G5" s="24"/>
      <c r="H5" s="24"/>
      <c r="I5" s="24"/>
      <c r="J5" s="24"/>
      <c r="K5" s="25"/>
    </row>
    <row r="6" spans="1:11" ht="15.75" x14ac:dyDescent="0.25">
      <c r="A6" s="21" t="s">
        <v>66</v>
      </c>
      <c r="B6" s="22"/>
      <c r="C6" s="63" t="str">
        <f>IF(AND(B3="E-Connect",OR(D3=300000,D3=400000,D3=500000,D3=750000)),"",IF(AND(B3="Basic",OR(D3=200000,D3=300000,D3=400000,D3=500000,D3=600000,D3=750000,D3=1000000)),"",IF(AND(B3="Elite",OR(D3=300000,D3=400000,D3=500000,D3=600000,D3=750000,D3=1000000,D3=1500000,)),"",IF(AND(B3="Supreme",OR(D3=200000,D3=300000,D3=400000,D3=500000,D3=600000,D3=750000,D3=1000000,D3=1500000)),"","Plan &amp; Sum Insured Mismatch! Select available amount from Sum Insured dropdown"))))</f>
        <v/>
      </c>
      <c r="D6" s="64"/>
      <c r="E6" s="64"/>
      <c r="F6" s="64"/>
      <c r="G6" s="64"/>
      <c r="H6" s="64"/>
      <c r="I6" s="65" t="s">
        <v>97</v>
      </c>
      <c r="J6" s="65"/>
      <c r="K6" s="66"/>
    </row>
    <row r="7" spans="1:11" ht="4.5" customHeight="1" thickBot="1" x14ac:dyDescent="0.3">
      <c r="A7" s="26"/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1" ht="48" customHeight="1" thickBot="1" x14ac:dyDescent="0.3">
      <c r="A8" s="43" t="s">
        <v>0</v>
      </c>
      <c r="B8" s="45" t="s">
        <v>1</v>
      </c>
      <c r="C8" s="46"/>
      <c r="D8" s="45" t="s">
        <v>2</v>
      </c>
      <c r="E8" s="47"/>
      <c r="F8" s="47"/>
      <c r="G8" s="46"/>
      <c r="H8" s="48" t="s">
        <v>3</v>
      </c>
      <c r="I8" s="49"/>
      <c r="J8" s="49"/>
      <c r="K8" s="50"/>
    </row>
    <row r="9" spans="1:11" ht="49.5" customHeight="1" thickBot="1" x14ac:dyDescent="0.3">
      <c r="A9" s="44"/>
      <c r="B9" s="27" t="s">
        <v>4</v>
      </c>
      <c r="C9" s="27" t="s">
        <v>5</v>
      </c>
      <c r="D9" s="27" t="s">
        <v>4</v>
      </c>
      <c r="E9" s="28" t="s">
        <v>6</v>
      </c>
      <c r="F9" s="27" t="s">
        <v>7</v>
      </c>
      <c r="G9" s="27" t="s">
        <v>5</v>
      </c>
      <c r="H9" s="27" t="s">
        <v>8</v>
      </c>
      <c r="I9" s="27" t="s">
        <v>9</v>
      </c>
      <c r="J9" s="27" t="s">
        <v>7</v>
      </c>
      <c r="K9" s="29" t="s">
        <v>10</v>
      </c>
    </row>
    <row r="10" spans="1:11" ht="16.5" thickBot="1" x14ac:dyDescent="0.3">
      <c r="A10" s="30">
        <f>B4</f>
        <v>60</v>
      </c>
      <c r="B10" s="31">
        <f>'Premium working'!W2</f>
        <v>31995</v>
      </c>
      <c r="C10" s="31">
        <f>IF(B4="","",'Premium Illustration'!$D$3)</f>
        <v>1500000</v>
      </c>
      <c r="D10" s="31">
        <f>'Premium working'!W2</f>
        <v>31995</v>
      </c>
      <c r="E10" s="51">
        <f>IF(AND(COUNT('Premium working'!T2:T6)&gt;2,'Premium Illustration'!F3="1 year"),"Family Discount: 10%",IF(AND(COUNT('Premium working'!T2:T6)&gt;2,'Premium Illustration'!F3="2 years"),"Family Discount: 10% &amp; Long Term Discount: 7.5%",IF(AND(COUNT('Premium working'!T2:T6)&lt;=2,'Premium Illustration'!F3="2 years"),"Long Term Discount: 10%",0%)))</f>
        <v>0</v>
      </c>
      <c r="F10" s="31">
        <f>'Premium working'!AA2</f>
        <v>31995</v>
      </c>
      <c r="G10" s="31">
        <f>IF(B4="",0,$D$3)</f>
        <v>1500000</v>
      </c>
      <c r="H10" s="52">
        <f>IF('Premium working'!AC2="Available floater combinations - 1A1C, 1A2C, 1A3C, 2A, 2A1C or 2A2C","Available floater combinations - 1A1C, 1A2C, 1A3C, 2A, 2A1C or 2A2C",'Premium working'!AG2)</f>
        <v>48470</v>
      </c>
      <c r="I10" s="53">
        <v>0</v>
      </c>
      <c r="J10" s="52">
        <f>'Premium working'!AG2</f>
        <v>48470</v>
      </c>
      <c r="K10" s="52">
        <f>IF('Premium working'!AC2="Available floater combinations - 1A1C, 1A2C, 1A3C, 2A, 2A1C or 2A2C",0,'Premium Illustration'!D3)</f>
        <v>1500000</v>
      </c>
    </row>
    <row r="11" spans="1:11" ht="16.5" thickBot="1" x14ac:dyDescent="0.3">
      <c r="A11" s="30">
        <f>D4</f>
        <v>57</v>
      </c>
      <c r="B11" s="31">
        <f>'Premium working'!W3</f>
        <v>31995</v>
      </c>
      <c r="C11" s="31">
        <f>IF(D4="",0,'Premium Illustration'!$D$3)</f>
        <v>1500000</v>
      </c>
      <c r="D11" s="31">
        <f>'Premium working'!W3</f>
        <v>31995</v>
      </c>
      <c r="E11" s="51"/>
      <c r="F11" s="31">
        <f>'Premium working'!AA3</f>
        <v>31995</v>
      </c>
      <c r="G11" s="31">
        <f>IF(D4="",0,$D$3)</f>
        <v>1500000</v>
      </c>
      <c r="H11" s="52"/>
      <c r="I11" s="53"/>
      <c r="J11" s="52"/>
      <c r="K11" s="52"/>
    </row>
    <row r="12" spans="1:11" ht="16.5" thickBot="1" x14ac:dyDescent="0.3">
      <c r="A12" s="30">
        <f>B5</f>
        <v>0</v>
      </c>
      <c r="B12" s="31">
        <f>'Premium working'!W4</f>
        <v>0</v>
      </c>
      <c r="C12" s="31">
        <f>IF(B5="",0,'Premium Illustration'!$D$3)</f>
        <v>0</v>
      </c>
      <c r="D12" s="31">
        <f>'Premium working'!W4</f>
        <v>0</v>
      </c>
      <c r="E12" s="51"/>
      <c r="F12" s="31">
        <f>'Premium working'!AA4</f>
        <v>0</v>
      </c>
      <c r="G12" s="31">
        <f>IF(B5="",0,$D$3)</f>
        <v>0</v>
      </c>
      <c r="H12" s="52"/>
      <c r="I12" s="53"/>
      <c r="J12" s="52"/>
      <c r="K12" s="52"/>
    </row>
    <row r="13" spans="1:11" ht="16.5" thickBot="1" x14ac:dyDescent="0.3">
      <c r="A13" s="30">
        <f>D5</f>
        <v>0</v>
      </c>
      <c r="B13" s="31">
        <f>'Premium working'!W5</f>
        <v>0</v>
      </c>
      <c r="C13" s="31">
        <f>IF(D5="",0,$D$3)</f>
        <v>0</v>
      </c>
      <c r="D13" s="31">
        <f>'Premium working'!W5</f>
        <v>0</v>
      </c>
      <c r="E13" s="51"/>
      <c r="F13" s="31">
        <f>'Premium working'!AA5</f>
        <v>0</v>
      </c>
      <c r="G13" s="31">
        <f>IF(D5="",0,$D$3)</f>
        <v>0</v>
      </c>
      <c r="H13" s="52"/>
      <c r="I13" s="53"/>
      <c r="J13" s="52"/>
      <c r="K13" s="52"/>
    </row>
    <row r="14" spans="1:11" ht="16.5" thickBot="1" x14ac:dyDescent="0.3">
      <c r="A14" s="36">
        <f>B6</f>
        <v>0</v>
      </c>
      <c r="B14" s="37">
        <f>'Premium working'!W6</f>
        <v>0</v>
      </c>
      <c r="C14" s="37">
        <f>IF(B6="",0,'Premium Illustration'!$D$3)</f>
        <v>0</v>
      </c>
      <c r="D14" s="37">
        <f>'Premium working'!W6</f>
        <v>0</v>
      </c>
      <c r="E14" s="51"/>
      <c r="F14" s="37">
        <f>'Premium working'!AA6</f>
        <v>0</v>
      </c>
      <c r="G14" s="37">
        <f>IF(B6="",0,$D$3)</f>
        <v>0</v>
      </c>
      <c r="H14" s="52"/>
      <c r="I14" s="53"/>
      <c r="J14" s="52"/>
      <c r="K14" s="52"/>
    </row>
    <row r="15" spans="1:11" ht="33" customHeight="1" x14ac:dyDescent="0.25">
      <c r="A15" s="67" t="str">
        <f>'Premium working'!U12</f>
        <v>Total Premium for all members of the family is, Rs 63990 (excluding GST) when each member is covered separately.</v>
      </c>
      <c r="B15" s="68"/>
      <c r="C15" s="68"/>
      <c r="D15" s="67" t="str">
        <f>'Premium working'!V12</f>
        <v>Total Premium for all members of the family is, Rs 63990 (excluding GST)  when they are covered under a single policy</v>
      </c>
      <c r="E15" s="68"/>
      <c r="F15" s="68"/>
      <c r="G15" s="68"/>
      <c r="H15" s="67" t="str">
        <f>'Premium working'!W12</f>
        <v>Total Premium when policy is opted on floater basis is, Rs 48470 (excluding GST)</v>
      </c>
      <c r="I15" s="68"/>
      <c r="J15" s="68"/>
      <c r="K15" s="69"/>
    </row>
    <row r="16" spans="1:11" ht="16.5" thickBot="1" x14ac:dyDescent="0.3">
      <c r="A16" s="54" t="str">
        <f>IF(F3="1 year","","*Total premium shown above includes Long Term discount")</f>
        <v/>
      </c>
      <c r="B16" s="55"/>
      <c r="C16" s="55"/>
      <c r="D16" s="38"/>
      <c r="E16" s="39"/>
      <c r="F16" s="39"/>
      <c r="G16" s="39"/>
      <c r="H16" s="54" t="str">
        <f>IF(F3="1 year","","*Consolidated premium shown above includes Long Term discount")</f>
        <v/>
      </c>
      <c r="I16" s="55"/>
      <c r="J16" s="55"/>
      <c r="K16" s="56"/>
    </row>
    <row r="17" spans="1:11" ht="16.5" thickBot="1" x14ac:dyDescent="0.3">
      <c r="A17" s="40" t="str">
        <f>'Premium working'!U13</f>
        <v>Sum insured available for each individual is Rs. 1500000</v>
      </c>
      <c r="B17" s="41"/>
      <c r="C17" s="42"/>
      <c r="D17" s="40" t="str">
        <f>'Premium working'!V13</f>
        <v>Sum insured available for each family member is Rs. 1500000</v>
      </c>
      <c r="E17" s="41"/>
      <c r="F17" s="41"/>
      <c r="G17" s="42"/>
      <c r="H17" s="40" t="str">
        <f>'Premium working'!W13</f>
        <v>Sum insured of Rs. 1500000 is available for the entire family.</v>
      </c>
      <c r="I17" s="41"/>
      <c r="J17" s="41"/>
      <c r="K17" s="42"/>
    </row>
  </sheetData>
  <sheetProtection algorithmName="SHA-512" hashValue="3NGrMUDS+JqnCpeF5T2K0BEh6MYyPKJqVnatXBLTiPH4s3RrALrNRUb8yZ9TprnX2cwy37XkvEVjs/rWYxCxgQ==" saltValue="xOQRr+9xoD0yz89Cwlmfvw==" spinCount="100000" sheet="1" objects="1" scenarios="1" selectLockedCells="1"/>
  <mergeCells count="21">
    <mergeCell ref="A1:K1"/>
    <mergeCell ref="A2:K2"/>
    <mergeCell ref="C6:H6"/>
    <mergeCell ref="I6:K6"/>
    <mergeCell ref="A15:C15"/>
    <mergeCell ref="D15:G15"/>
    <mergeCell ref="H15:K15"/>
    <mergeCell ref="A17:C17"/>
    <mergeCell ref="D17:G17"/>
    <mergeCell ref="H17:K17"/>
    <mergeCell ref="A8:A9"/>
    <mergeCell ref="B8:C8"/>
    <mergeCell ref="D8:G8"/>
    <mergeCell ref="H8:K8"/>
    <mergeCell ref="E10:E14"/>
    <mergeCell ref="H10:H14"/>
    <mergeCell ref="I10:I14"/>
    <mergeCell ref="J10:J14"/>
    <mergeCell ref="K10:K14"/>
    <mergeCell ref="A16:C16"/>
    <mergeCell ref="H16:K16"/>
  </mergeCells>
  <conditionalFormatting sqref="H10:H14">
    <cfRule type="cellIs" dxfId="1" priority="5" operator="equal">
      <formula>"Available floater combinations - 1A1C, 1A2C, 1A3C, 2A, 2A1C or 2A2C"</formula>
    </cfRule>
  </conditionalFormatting>
  <conditionalFormatting sqref="C6">
    <cfRule type="cellIs" dxfId="0" priority="4" operator="equal">
      <formula>"Plan &amp; Sum Insured Mismatch! Select available amount from Sum Insured dropdown"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06D6576-BBF3-4F9A-8C8A-99628759A18F}">
          <x14:formula1>
            <xm:f>Dropdown!$B$2:$B$5</xm:f>
          </x14:formula1>
          <xm:sqref>B3</xm:sqref>
        </x14:dataValidation>
        <x14:dataValidation type="list" allowBlank="1" showInputMessage="1" showErrorMessage="1" xr:uid="{E56A1C53-6561-4796-9A60-C3844E6F9B5D}">
          <x14:formula1>
            <xm:f>IF($B$3="E-connect",Dropdown!$F$2:$F$5,IF($B$3="Basic",Dropdown!$G$2:$G$8,IF($B$3="Elite",Dropdown!$H$2:$H$8,Dropdown!$I$2:$I$9)))</xm:f>
          </x14:formula1>
          <xm:sqref>D3</xm:sqref>
        </x14:dataValidation>
        <x14:dataValidation type="list" allowBlank="1" showInputMessage="1" showErrorMessage="1" xr:uid="{713F1D75-0C59-4CF7-B1AC-AF6F953148E5}">
          <x14:formula1>
            <xm:f>Dropdown!$A$2:$A$3</xm:f>
          </x14:formula1>
          <xm:sqref>F3</xm:sqref>
        </x14:dataValidation>
        <x14:dataValidation type="list" allowBlank="1" showInputMessage="1" showErrorMessage="1" xr:uid="{7B3A62F9-2E24-46B5-A8EF-A7ABE7EFD57F}">
          <x14:formula1>
            <xm:f>Dropdown!$E$20:$E$67</xm:f>
          </x14:formula1>
          <xm:sqref>B4 D4</xm:sqref>
        </x14:dataValidation>
        <x14:dataValidation type="list" allowBlank="1" showInputMessage="1" showErrorMessage="1" xr:uid="{2CBCA179-A466-427A-AF6D-04742F80B168}">
          <x14:formula1>
            <xm:f>Dropdown!$E$2:$E$27</xm:f>
          </x14:formula1>
          <xm:sqref>B5:B6 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2088E-B756-4DD1-851C-FD2DE9455E81}">
  <sheetPr codeName="Sheet3"/>
  <dimension ref="A1:I67"/>
  <sheetViews>
    <sheetView workbookViewId="0">
      <selection activeCell="E14" sqref="E14"/>
    </sheetView>
  </sheetViews>
  <sheetFormatPr defaultRowHeight="15" x14ac:dyDescent="0.25"/>
  <cols>
    <col min="1" max="1" width="12.5703125" bestFit="1" customWidth="1"/>
    <col min="2" max="2" width="12.28515625" bestFit="1" customWidth="1"/>
    <col min="3" max="3" width="10" bestFit="1" customWidth="1"/>
    <col min="5" max="5" width="11.85546875" bestFit="1" customWidth="1"/>
  </cols>
  <sheetData>
    <row r="1" spans="1:9" x14ac:dyDescent="0.25">
      <c r="A1" s="6" t="s">
        <v>49</v>
      </c>
      <c r="B1" s="6" t="s">
        <v>50</v>
      </c>
      <c r="C1" s="6" t="s">
        <v>56</v>
      </c>
      <c r="E1" s="6" t="s">
        <v>67</v>
      </c>
      <c r="F1" s="6" t="s">
        <v>52</v>
      </c>
      <c r="G1" t="s">
        <v>53</v>
      </c>
      <c r="H1" t="s">
        <v>54</v>
      </c>
      <c r="I1" t="s">
        <v>55</v>
      </c>
    </row>
    <row r="2" spans="1:9" x14ac:dyDescent="0.25">
      <c r="A2" t="s">
        <v>51</v>
      </c>
      <c r="B2" t="s">
        <v>52</v>
      </c>
      <c r="C2">
        <v>200000</v>
      </c>
      <c r="E2" t="s">
        <v>79</v>
      </c>
      <c r="F2" s="32">
        <v>300000</v>
      </c>
      <c r="G2" s="33">
        <v>200000</v>
      </c>
      <c r="H2" s="33">
        <v>300000</v>
      </c>
      <c r="I2" s="33">
        <v>200000</v>
      </c>
    </row>
    <row r="3" spans="1:9" x14ac:dyDescent="0.25">
      <c r="A3" t="s">
        <v>92</v>
      </c>
      <c r="B3" t="s">
        <v>53</v>
      </c>
      <c r="C3">
        <v>300000</v>
      </c>
      <c r="E3">
        <v>1</v>
      </c>
      <c r="F3" s="32">
        <v>400000</v>
      </c>
      <c r="G3" s="33">
        <v>300000</v>
      </c>
      <c r="H3" s="33">
        <v>400000</v>
      </c>
      <c r="I3" s="33">
        <v>300000</v>
      </c>
    </row>
    <row r="4" spans="1:9" x14ac:dyDescent="0.25">
      <c r="B4" t="s">
        <v>54</v>
      </c>
      <c r="C4">
        <v>400000</v>
      </c>
      <c r="E4">
        <v>2</v>
      </c>
      <c r="F4" s="32">
        <v>500000</v>
      </c>
      <c r="G4" s="33">
        <v>400000</v>
      </c>
      <c r="H4" s="33">
        <v>500000</v>
      </c>
      <c r="I4" s="33">
        <v>400000</v>
      </c>
    </row>
    <row r="5" spans="1:9" x14ac:dyDescent="0.25">
      <c r="B5" t="s">
        <v>55</v>
      </c>
      <c r="C5">
        <v>500000</v>
      </c>
      <c r="E5">
        <v>3</v>
      </c>
      <c r="F5" s="32">
        <v>750000</v>
      </c>
      <c r="G5" s="33">
        <v>500000</v>
      </c>
      <c r="H5" s="33">
        <v>600000</v>
      </c>
      <c r="I5" s="33">
        <v>500000</v>
      </c>
    </row>
    <row r="6" spans="1:9" x14ac:dyDescent="0.25">
      <c r="C6">
        <v>750000</v>
      </c>
      <c r="E6">
        <v>4</v>
      </c>
      <c r="G6" s="33">
        <v>600000</v>
      </c>
      <c r="H6" s="33">
        <v>750000</v>
      </c>
      <c r="I6" s="33">
        <v>600000</v>
      </c>
    </row>
    <row r="7" spans="1:9" x14ac:dyDescent="0.25">
      <c r="C7">
        <v>1000000</v>
      </c>
      <c r="E7">
        <v>5</v>
      </c>
      <c r="G7" s="33">
        <v>750000</v>
      </c>
      <c r="H7" s="33">
        <v>1000000</v>
      </c>
      <c r="I7" s="33">
        <v>750000</v>
      </c>
    </row>
    <row r="8" spans="1:9" x14ac:dyDescent="0.25">
      <c r="C8">
        <v>1500000</v>
      </c>
      <c r="E8">
        <v>6</v>
      </c>
      <c r="G8" s="33">
        <v>1000000</v>
      </c>
      <c r="H8" s="33">
        <v>1500000</v>
      </c>
      <c r="I8" s="33">
        <v>1000000</v>
      </c>
    </row>
    <row r="9" spans="1:9" x14ac:dyDescent="0.25">
      <c r="E9">
        <v>7</v>
      </c>
      <c r="I9" s="33">
        <v>1500000</v>
      </c>
    </row>
    <row r="10" spans="1:9" x14ac:dyDescent="0.25">
      <c r="E10">
        <v>8</v>
      </c>
    </row>
    <row r="11" spans="1:9" x14ac:dyDescent="0.25">
      <c r="E11">
        <v>9</v>
      </c>
    </row>
    <row r="12" spans="1:9" x14ac:dyDescent="0.25">
      <c r="E12">
        <v>10</v>
      </c>
    </row>
    <row r="13" spans="1:9" x14ac:dyDescent="0.25">
      <c r="E13">
        <v>11</v>
      </c>
    </row>
    <row r="14" spans="1:9" x14ac:dyDescent="0.25">
      <c r="E14">
        <v>12</v>
      </c>
    </row>
    <row r="15" spans="1:9" x14ac:dyDescent="0.25">
      <c r="E15">
        <v>13</v>
      </c>
    </row>
    <row r="16" spans="1:9" x14ac:dyDescent="0.25">
      <c r="E16">
        <v>14</v>
      </c>
    </row>
    <row r="17" spans="5:5" x14ac:dyDescent="0.25">
      <c r="E17">
        <v>15</v>
      </c>
    </row>
    <row r="18" spans="5:5" x14ac:dyDescent="0.25">
      <c r="E18">
        <v>16</v>
      </c>
    </row>
    <row r="19" spans="5:5" x14ac:dyDescent="0.25">
      <c r="E19">
        <v>17</v>
      </c>
    </row>
    <row r="20" spans="5:5" x14ac:dyDescent="0.25">
      <c r="E20">
        <v>18</v>
      </c>
    </row>
    <row r="21" spans="5:5" x14ac:dyDescent="0.25">
      <c r="E21">
        <v>19</v>
      </c>
    </row>
    <row r="22" spans="5:5" x14ac:dyDescent="0.25">
      <c r="E22">
        <v>20</v>
      </c>
    </row>
    <row r="23" spans="5:5" x14ac:dyDescent="0.25">
      <c r="E23">
        <v>21</v>
      </c>
    </row>
    <row r="24" spans="5:5" x14ac:dyDescent="0.25">
      <c r="E24">
        <v>22</v>
      </c>
    </row>
    <row r="25" spans="5:5" x14ac:dyDescent="0.25">
      <c r="E25">
        <v>23</v>
      </c>
    </row>
    <row r="26" spans="5:5" x14ac:dyDescent="0.25">
      <c r="E26">
        <v>24</v>
      </c>
    </row>
    <row r="27" spans="5:5" x14ac:dyDescent="0.25">
      <c r="E27">
        <v>25</v>
      </c>
    </row>
    <row r="28" spans="5:5" x14ac:dyDescent="0.25">
      <c r="E28">
        <v>26</v>
      </c>
    </row>
    <row r="29" spans="5:5" x14ac:dyDescent="0.25">
      <c r="E29">
        <v>27</v>
      </c>
    </row>
    <row r="30" spans="5:5" x14ac:dyDescent="0.25">
      <c r="E30">
        <v>28</v>
      </c>
    </row>
    <row r="31" spans="5:5" x14ac:dyDescent="0.25">
      <c r="E31">
        <v>29</v>
      </c>
    </row>
    <row r="32" spans="5:5" x14ac:dyDescent="0.25">
      <c r="E32">
        <v>30</v>
      </c>
    </row>
    <row r="33" spans="5:5" x14ac:dyDescent="0.25">
      <c r="E33">
        <v>31</v>
      </c>
    </row>
    <row r="34" spans="5:5" x14ac:dyDescent="0.25">
      <c r="E34">
        <v>32</v>
      </c>
    </row>
    <row r="35" spans="5:5" x14ac:dyDescent="0.25">
      <c r="E35">
        <v>33</v>
      </c>
    </row>
    <row r="36" spans="5:5" x14ac:dyDescent="0.25">
      <c r="E36">
        <v>34</v>
      </c>
    </row>
    <row r="37" spans="5:5" x14ac:dyDescent="0.25">
      <c r="E37">
        <v>35</v>
      </c>
    </row>
    <row r="38" spans="5:5" x14ac:dyDescent="0.25">
      <c r="E38">
        <v>36</v>
      </c>
    </row>
    <row r="39" spans="5:5" x14ac:dyDescent="0.25">
      <c r="E39">
        <v>37</v>
      </c>
    </row>
    <row r="40" spans="5:5" x14ac:dyDescent="0.25">
      <c r="E40">
        <v>38</v>
      </c>
    </row>
    <row r="41" spans="5:5" x14ac:dyDescent="0.25">
      <c r="E41">
        <v>39</v>
      </c>
    </row>
    <row r="42" spans="5:5" x14ac:dyDescent="0.25">
      <c r="E42">
        <v>40</v>
      </c>
    </row>
    <row r="43" spans="5:5" x14ac:dyDescent="0.25">
      <c r="E43">
        <v>41</v>
      </c>
    </row>
    <row r="44" spans="5:5" x14ac:dyDescent="0.25">
      <c r="E44">
        <v>42</v>
      </c>
    </row>
    <row r="45" spans="5:5" x14ac:dyDescent="0.25">
      <c r="E45">
        <v>43</v>
      </c>
    </row>
    <row r="46" spans="5:5" x14ac:dyDescent="0.25">
      <c r="E46">
        <v>44</v>
      </c>
    </row>
    <row r="47" spans="5:5" x14ac:dyDescent="0.25">
      <c r="E47">
        <v>45</v>
      </c>
    </row>
    <row r="48" spans="5:5" x14ac:dyDescent="0.25">
      <c r="E48">
        <v>46</v>
      </c>
    </row>
    <row r="49" spans="5:5" x14ac:dyDescent="0.25">
      <c r="E49">
        <v>47</v>
      </c>
    </row>
    <row r="50" spans="5:5" x14ac:dyDescent="0.25">
      <c r="E50">
        <v>48</v>
      </c>
    </row>
    <row r="51" spans="5:5" x14ac:dyDescent="0.25">
      <c r="E51">
        <v>49</v>
      </c>
    </row>
    <row r="52" spans="5:5" x14ac:dyDescent="0.25">
      <c r="E52">
        <v>50</v>
      </c>
    </row>
    <row r="53" spans="5:5" x14ac:dyDescent="0.25">
      <c r="E53">
        <v>51</v>
      </c>
    </row>
    <row r="54" spans="5:5" x14ac:dyDescent="0.25">
      <c r="E54">
        <v>52</v>
      </c>
    </row>
    <row r="55" spans="5:5" x14ac:dyDescent="0.25">
      <c r="E55">
        <v>53</v>
      </c>
    </row>
    <row r="56" spans="5:5" x14ac:dyDescent="0.25">
      <c r="E56">
        <v>54</v>
      </c>
    </row>
    <row r="57" spans="5:5" x14ac:dyDescent="0.25">
      <c r="E57">
        <v>55</v>
      </c>
    </row>
    <row r="58" spans="5:5" x14ac:dyDescent="0.25">
      <c r="E58">
        <v>56</v>
      </c>
    </row>
    <row r="59" spans="5:5" x14ac:dyDescent="0.25">
      <c r="E59">
        <v>57</v>
      </c>
    </row>
    <row r="60" spans="5:5" x14ac:dyDescent="0.25">
      <c r="E60">
        <v>58</v>
      </c>
    </row>
    <row r="61" spans="5:5" x14ac:dyDescent="0.25">
      <c r="E61">
        <v>59</v>
      </c>
    </row>
    <row r="62" spans="5:5" x14ac:dyDescent="0.25">
      <c r="E62">
        <v>60</v>
      </c>
    </row>
    <row r="63" spans="5:5" x14ac:dyDescent="0.25">
      <c r="E63">
        <v>61</v>
      </c>
    </row>
    <row r="64" spans="5:5" x14ac:dyDescent="0.25">
      <c r="E64">
        <v>62</v>
      </c>
    </row>
    <row r="65" spans="5:5" x14ac:dyDescent="0.25">
      <c r="E65">
        <v>63</v>
      </c>
    </row>
    <row r="66" spans="5:5" x14ac:dyDescent="0.25">
      <c r="E66">
        <v>64</v>
      </c>
    </row>
    <row r="67" spans="5:5" x14ac:dyDescent="0.25">
      <c r="E67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D965-C029-46B0-86F3-4ED7574D67D6}">
  <sheetPr codeName="Sheet2"/>
  <dimension ref="A1:AH201"/>
  <sheetViews>
    <sheetView topLeftCell="T1" workbookViewId="0">
      <selection activeCell="U10" sqref="U10"/>
    </sheetView>
  </sheetViews>
  <sheetFormatPr defaultRowHeight="15" x14ac:dyDescent="0.25"/>
  <cols>
    <col min="1" max="1" width="14.140625" bestFit="1" customWidth="1"/>
    <col min="2" max="2" width="14.42578125" bestFit="1" customWidth="1"/>
    <col min="14" max="14" width="7.85546875" bestFit="1" customWidth="1"/>
    <col min="15" max="15" width="8.140625" bestFit="1" customWidth="1"/>
    <col min="16" max="16" width="14.42578125" bestFit="1" customWidth="1"/>
    <col min="17" max="17" width="11.140625" bestFit="1" customWidth="1"/>
    <col min="20" max="20" width="13.42578125" customWidth="1"/>
    <col min="21" max="21" width="16.5703125" bestFit="1" customWidth="1"/>
    <col min="22" max="22" width="16.140625" bestFit="1" customWidth="1"/>
    <col min="23" max="23" width="10" bestFit="1" customWidth="1"/>
    <col min="26" max="26" width="12.28515625" customWidth="1"/>
    <col min="27" max="27" width="17.28515625" customWidth="1"/>
    <col min="28" max="28" width="12.28515625" customWidth="1"/>
    <col min="30" max="30" width="12" customWidth="1"/>
    <col min="31" max="31" width="17.7109375" customWidth="1"/>
    <col min="33" max="33" width="12.5703125" bestFit="1" customWidth="1"/>
  </cols>
  <sheetData>
    <row r="1" spans="1:34" ht="45" x14ac:dyDescent="0.25">
      <c r="A1" s="1" t="s">
        <v>11</v>
      </c>
      <c r="B1" s="2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  <c r="L1" s="3" t="s">
        <v>22</v>
      </c>
      <c r="N1" s="8" t="s">
        <v>68</v>
      </c>
      <c r="O1" s="8" t="s">
        <v>69</v>
      </c>
      <c r="P1" s="8" t="s">
        <v>70</v>
      </c>
      <c r="S1" s="12" t="s">
        <v>71</v>
      </c>
      <c r="T1" s="13" t="s">
        <v>78</v>
      </c>
      <c r="U1" s="12" t="s">
        <v>11</v>
      </c>
      <c r="V1" s="12" t="s">
        <v>72</v>
      </c>
      <c r="W1" s="13" t="s">
        <v>80</v>
      </c>
      <c r="X1" s="13" t="s">
        <v>88</v>
      </c>
      <c r="Y1" s="13" t="s">
        <v>73</v>
      </c>
      <c r="Z1" s="13" t="s">
        <v>91</v>
      </c>
      <c r="AA1" s="13" t="s">
        <v>89</v>
      </c>
      <c r="AB1" s="13"/>
      <c r="AC1" s="13" t="s">
        <v>74</v>
      </c>
      <c r="AD1" s="13" t="s">
        <v>75</v>
      </c>
      <c r="AE1" s="12" t="s">
        <v>76</v>
      </c>
      <c r="AF1" s="13" t="s">
        <v>77</v>
      </c>
      <c r="AG1" s="13" t="s">
        <v>90</v>
      </c>
    </row>
    <row r="2" spans="1:34" x14ac:dyDescent="0.25">
      <c r="A2" s="4" t="s">
        <v>23</v>
      </c>
      <c r="B2" s="5">
        <v>2965</v>
      </c>
      <c r="C2" s="5">
        <v>4401</v>
      </c>
      <c r="D2" s="5">
        <v>4555</v>
      </c>
      <c r="E2" s="5">
        <v>6110</v>
      </c>
      <c r="F2" s="5">
        <v>8746</v>
      </c>
      <c r="G2" s="5">
        <v>10885</v>
      </c>
      <c r="H2" s="5">
        <v>13621</v>
      </c>
      <c r="I2" s="5">
        <v>21974</v>
      </c>
      <c r="J2" s="5">
        <v>32335</v>
      </c>
      <c r="K2" s="5">
        <v>44077</v>
      </c>
      <c r="L2" s="5">
        <v>58967</v>
      </c>
      <c r="N2" s="9">
        <v>0.25</v>
      </c>
      <c r="O2" s="9">
        <v>25</v>
      </c>
      <c r="P2" s="10" t="s">
        <v>12</v>
      </c>
      <c r="R2">
        <f>IF('Premium Illustration'!B4="","",'Premium Illustration'!B4)</f>
        <v>60</v>
      </c>
      <c r="S2" s="7">
        <v>1</v>
      </c>
      <c r="T2" s="19">
        <f>IF('Premium Illustration'!B4="","",'Premium Illustration'!B4)</f>
        <v>60</v>
      </c>
      <c r="U2" t="str">
        <f>IF(T2="","",IFERROR(LOOKUP(T2,$N$2:$P$12),0))</f>
        <v>56-60</v>
      </c>
      <c r="V2" t="str">
        <f>'Premium Illustration'!$B$3&amp;'Premium Illustration'!$D$3</f>
        <v>Supreme1500000</v>
      </c>
      <c r="W2">
        <f>IF('Premium Illustration'!$F$3="1 year",IFERROR(INDEX($A$1:$L$27,MATCH(V2,$A$1:$A$27,0),MATCH(U2,$A$1:$L$1,0)),0),IFERROR(INDEX($A$1:$L$27,MATCH(V2,$A$1:$A$27,0),MATCH(U2,$A$1:$L$1,0))*2,0))</f>
        <v>31995</v>
      </c>
      <c r="X2" s="19">
        <f>IF('Premium Illustration'!$F$3="1 year",0,'Premium working'!W2*7.5%)</f>
        <v>0</v>
      </c>
      <c r="Y2" s="73">
        <f>IF(COUNT(T2:T6)&gt;2,10%,0%)</f>
        <v>0</v>
      </c>
      <c r="Z2" s="15">
        <f>W2*$Y$2</f>
        <v>0</v>
      </c>
      <c r="AA2" s="15">
        <f>W2-X2-Z2</f>
        <v>31995</v>
      </c>
      <c r="AB2" s="15">
        <f>IF(T2="","",1)</f>
        <v>1</v>
      </c>
      <c r="AC2" s="71" t="str">
        <f>IF(AND(SUM(AB2:AB3)=1,SUM(AB4:AB6)=1),"1A1C",IF(AND(SUM(AB2:AB3)=1,SUM(AB4:AB6)=2),"1A2C",IF(AND(SUM(AB2:AB3)=1,SUM(AB4:AB6)=3),"1A3C",IF(AND(SUM(AB2:AB3)=2,SUM(AB4:AB6)=0),"2A",IF(AND(SUM(AB2:AB3)=2,SUM(AB4:AB6)=1),"2A1C",IF(AND(SUM(AB2:AB3)=2,SUM(AB4:AB6)=2),"2A2C","Available floater combinations - 1A1C, 1A2C, 1A3C, 2A, 2A1C or 2A2C"))))))</f>
        <v>2A</v>
      </c>
      <c r="AD2" s="72" t="str">
        <f>IF(AC2="Available floater combinations - 1A1C, 1A2C, 1A3C, 2A, 2A1C or 2A2C","",LOOKUP(MAX($T$2:$T$6),$N$1:$P$12))</f>
        <v>56-60</v>
      </c>
      <c r="AE2" s="70">
        <f>IF(AD2="",0,IF($AC$2="1A1C",INDEX($A$30:$L$56,MATCH($V$2,$A$30:$A$56,0),MATCH($AD$2,$A$30:$L$30,0)),IF($AC$2="1A2C",INDEX($A$59:$L$85,MATCH($V$2,$A$59:$A$85,0),MATCH($AD$2,$A$59:$L$59,0)),IF($AC$2="1A3C",INDEX($A$88:$L$114,MATCH($V$2,$A$88:$A$114,0),MATCH($AD$2,$A$88:$L$88,0)),IF($AC$2="2A",INDEX($A$117:$L$143,MATCH($V$2,$A$117:$A$143,0),MATCH($AD$2,$A$117:$L$117,0)),IF($AC$2="2A1C",INDEX($A$146:$L$172,MATCH($V$2,$A$146:$A$172,0),MATCH($AD$2,$A$146:$L$146,0)),IF($AC$2="2A2C",INDEX($A$175:$L$201,MATCH($V$2,$A$175:$A$201,0),MATCH($AD$2,A175:L175,0)))))))))</f>
        <v>48470</v>
      </c>
      <c r="AF2" s="74">
        <f>IF('Premium Illustration'!F3="1 year",0,('Premium working'!AE2*2)*7.5%)</f>
        <v>0</v>
      </c>
      <c r="AG2" s="70">
        <f>IF('Premium Illustration'!F3="1 year",'Premium working'!AE2-'Premium working'!AF2,('Premium working'!AE2*2)-'Premium working'!AF2)</f>
        <v>48470</v>
      </c>
      <c r="AH2" s="19">
        <f>W2-X2</f>
        <v>31995</v>
      </c>
    </row>
    <row r="3" spans="1:34" x14ac:dyDescent="0.25">
      <c r="A3" s="4" t="s">
        <v>24</v>
      </c>
      <c r="B3" s="5">
        <v>3061</v>
      </c>
      <c r="C3" s="5">
        <v>4669</v>
      </c>
      <c r="D3" s="5">
        <v>4844</v>
      </c>
      <c r="E3" s="5">
        <v>6568</v>
      </c>
      <c r="F3" s="5">
        <v>8969</v>
      </c>
      <c r="G3" s="5">
        <v>11768</v>
      </c>
      <c r="H3" s="5">
        <v>14326</v>
      </c>
      <c r="I3" s="5">
        <v>22836</v>
      </c>
      <c r="J3" s="5">
        <v>33951</v>
      </c>
      <c r="K3" s="5">
        <v>46392</v>
      </c>
      <c r="L3" s="5">
        <v>64501</v>
      </c>
      <c r="N3" s="5">
        <v>26</v>
      </c>
      <c r="O3" s="5">
        <v>35</v>
      </c>
      <c r="P3" s="11" t="s">
        <v>13</v>
      </c>
      <c r="R3">
        <f>IF('Premium Illustration'!D4="","",'Premium Illustration'!D4)</f>
        <v>57</v>
      </c>
      <c r="S3" s="7">
        <v>2</v>
      </c>
      <c r="T3" s="19">
        <f>IF('Premium Illustration'!D4="","",'Premium Illustration'!D4)</f>
        <v>57</v>
      </c>
      <c r="U3" t="str">
        <f t="shared" ref="U3:U6" si="0">IF(T3="","",IFERROR(LOOKUP(T3,$N$2:$P$12),0))</f>
        <v>56-60</v>
      </c>
      <c r="V3" t="str">
        <f>'Premium Illustration'!$B$3&amp;'Premium Illustration'!$D$3</f>
        <v>Supreme1500000</v>
      </c>
      <c r="W3">
        <f>IF('Premium Illustration'!$F$3="1 year",IFERROR(INDEX($A$1:$L$27,MATCH(V3,$A$1:$A$27,0),MATCH(U3,$A$1:$L$1,0)),0),IFERROR(INDEX($A$1:$L$27,MATCH(V3,$A$1:$A$27,0),MATCH(U3,$A$1:$L$1,0))*2,0))</f>
        <v>31995</v>
      </c>
      <c r="X3" s="19">
        <f>IF('Premium Illustration'!$F$3="1 year",0,'Premium working'!W3*7.5%)</f>
        <v>0</v>
      </c>
      <c r="Y3" s="73"/>
      <c r="Z3" s="15">
        <f t="shared" ref="Z3:Z6" si="1">W3*$Y$2</f>
        <v>0</v>
      </c>
      <c r="AA3" s="15">
        <f t="shared" ref="AA3:AA6" si="2">W3-X3-Z3</f>
        <v>31995</v>
      </c>
      <c r="AB3" s="15">
        <f>IF(T3="","",1)</f>
        <v>1</v>
      </c>
      <c r="AC3" s="71"/>
      <c r="AD3" s="72"/>
      <c r="AE3" s="70"/>
      <c r="AF3" s="74"/>
      <c r="AG3" s="70"/>
      <c r="AH3" s="19">
        <f t="shared" ref="AH3:AH6" si="3">W3-X3</f>
        <v>31995</v>
      </c>
    </row>
    <row r="4" spans="1:34" x14ac:dyDescent="0.25">
      <c r="A4" s="4" t="s">
        <v>25</v>
      </c>
      <c r="B4" s="5">
        <v>3877</v>
      </c>
      <c r="C4" s="5">
        <v>5721</v>
      </c>
      <c r="D4" s="5">
        <v>5918</v>
      </c>
      <c r="E4" s="5">
        <v>7905</v>
      </c>
      <c r="F4" s="5">
        <v>10452</v>
      </c>
      <c r="G4" s="5">
        <v>13663</v>
      </c>
      <c r="H4" s="5">
        <v>16593</v>
      </c>
      <c r="I4" s="5">
        <v>23731</v>
      </c>
      <c r="J4" s="5">
        <v>35101</v>
      </c>
      <c r="K4" s="5">
        <v>47793</v>
      </c>
      <c r="L4" s="5">
        <v>66279</v>
      </c>
      <c r="N4" s="5">
        <v>36</v>
      </c>
      <c r="O4" s="5">
        <v>40</v>
      </c>
      <c r="P4" s="11" t="s">
        <v>14</v>
      </c>
      <c r="S4" s="7">
        <v>3</v>
      </c>
      <c r="T4" s="14" t="str">
        <f>IF('Premium Illustration'!B5="","",IF('Premium Illustration'!B5="3-11 Months",0.25,'Premium Illustration'!B5))</f>
        <v/>
      </c>
      <c r="U4" t="str">
        <f t="shared" si="0"/>
        <v/>
      </c>
      <c r="V4" t="str">
        <f>'Premium Illustration'!$B$3&amp;'Premium Illustration'!$D$3</f>
        <v>Supreme1500000</v>
      </c>
      <c r="W4">
        <f>IF('Premium Illustration'!$F$3="1 year",IFERROR(INDEX($A$1:$L$27,MATCH(V4,$A$1:$A$27,0),MATCH(U4,$A$1:$L$1,0)),0),IFERROR(INDEX($A$1:$L$27,MATCH(V4,$A$1:$A$27,0),MATCH(U4,$A$1:$L$1,0))*2,0))</f>
        <v>0</v>
      </c>
      <c r="X4" s="19">
        <f>IF('Premium Illustration'!$F$3="1 year",0,'Premium working'!W4*7.5%)</f>
        <v>0</v>
      </c>
      <c r="Y4" s="73"/>
      <c r="Z4" s="15">
        <f t="shared" si="1"/>
        <v>0</v>
      </c>
      <c r="AA4" s="15">
        <f t="shared" si="2"/>
        <v>0</v>
      </c>
      <c r="AB4" s="15" t="str">
        <f>IF(T4="","",1)</f>
        <v/>
      </c>
      <c r="AC4" s="71"/>
      <c r="AD4" s="72"/>
      <c r="AE4" s="70"/>
      <c r="AF4" s="74"/>
      <c r="AG4" s="70"/>
      <c r="AH4" s="19">
        <f t="shared" si="3"/>
        <v>0</v>
      </c>
    </row>
    <row r="5" spans="1:34" x14ac:dyDescent="0.25">
      <c r="A5" s="4" t="s">
        <v>26</v>
      </c>
      <c r="B5" s="5">
        <v>4549</v>
      </c>
      <c r="C5" s="5">
        <v>6590</v>
      </c>
      <c r="D5" s="5">
        <v>7723</v>
      </c>
      <c r="E5" s="5">
        <v>9945</v>
      </c>
      <c r="F5" s="5">
        <v>12559</v>
      </c>
      <c r="G5" s="5">
        <v>16022</v>
      </c>
      <c r="H5" s="5">
        <v>19175</v>
      </c>
      <c r="I5" s="5">
        <v>25100</v>
      </c>
      <c r="J5" s="5">
        <v>36984</v>
      </c>
      <c r="K5" s="5">
        <v>50179</v>
      </c>
      <c r="L5" s="5">
        <v>67935</v>
      </c>
      <c r="N5" s="5">
        <v>41</v>
      </c>
      <c r="O5" s="5">
        <v>45</v>
      </c>
      <c r="P5" s="11" t="s">
        <v>15</v>
      </c>
      <c r="S5" s="7">
        <v>4</v>
      </c>
      <c r="T5" s="14" t="str">
        <f>IF('Premium Illustration'!D5="","",IF('Premium Illustration'!D5="3-11 Months",0.25,'Premium Illustration'!D5))</f>
        <v/>
      </c>
      <c r="U5" t="str">
        <f t="shared" si="0"/>
        <v/>
      </c>
      <c r="V5" t="str">
        <f>'Premium Illustration'!$B$3&amp;'Premium Illustration'!$D$3</f>
        <v>Supreme1500000</v>
      </c>
      <c r="W5">
        <f>IF('Premium Illustration'!$F$3="1 year",IFERROR(INDEX($A$1:$L$27,MATCH(V5,$A$1:$A$27,0),MATCH(U5,$A$1:$L$1,0)),0),IFERROR(INDEX($A$1:$L$27,MATCH(V5,$A$1:$A$27,0),MATCH(U5,$A$1:$L$1,0))*2,0))</f>
        <v>0</v>
      </c>
      <c r="X5" s="19">
        <f>IF('Premium Illustration'!$F$3="1 year",0,'Premium working'!W5*7.5%)</f>
        <v>0</v>
      </c>
      <c r="Y5" s="73"/>
      <c r="Z5" s="15">
        <f t="shared" si="1"/>
        <v>0</v>
      </c>
      <c r="AA5" s="15">
        <f t="shared" si="2"/>
        <v>0</v>
      </c>
      <c r="AB5" s="15" t="str">
        <f>IF(T5="","",1)</f>
        <v/>
      </c>
      <c r="AC5" s="71"/>
      <c r="AD5" s="72"/>
      <c r="AE5" s="70"/>
      <c r="AF5" s="74"/>
      <c r="AG5" s="70"/>
      <c r="AH5" s="19">
        <f t="shared" si="3"/>
        <v>0</v>
      </c>
    </row>
    <row r="6" spans="1:34" x14ac:dyDescent="0.25">
      <c r="A6" s="4" t="s">
        <v>27</v>
      </c>
      <c r="B6" s="5">
        <v>2862</v>
      </c>
      <c r="C6" s="5">
        <v>4187</v>
      </c>
      <c r="D6" s="5">
        <v>4325</v>
      </c>
      <c r="E6" s="5">
        <v>5776</v>
      </c>
      <c r="F6" s="5">
        <v>7938</v>
      </c>
      <c r="G6" s="5">
        <v>9408</v>
      </c>
      <c r="H6" s="5">
        <v>11706</v>
      </c>
      <c r="I6" s="5">
        <v>18087</v>
      </c>
      <c r="J6" s="5">
        <v>24166</v>
      </c>
      <c r="K6" s="5">
        <v>31677</v>
      </c>
      <c r="L6" s="5">
        <v>37446</v>
      </c>
      <c r="N6" s="5">
        <v>46</v>
      </c>
      <c r="O6" s="5">
        <v>50</v>
      </c>
      <c r="P6" s="11" t="s">
        <v>16</v>
      </c>
      <c r="S6" s="7">
        <v>5</v>
      </c>
      <c r="T6" s="14" t="str">
        <f>IF('Premium Illustration'!B6="","",IF('Premium Illustration'!B6="3-11 Months",0.25,'Premium Illustration'!B6))</f>
        <v/>
      </c>
      <c r="U6" t="str">
        <f t="shared" si="0"/>
        <v/>
      </c>
      <c r="V6" t="str">
        <f>'Premium Illustration'!$B$3&amp;'Premium Illustration'!$D$3</f>
        <v>Supreme1500000</v>
      </c>
      <c r="W6">
        <f>IF('Premium Illustration'!$F$3="1 year",IFERROR(INDEX($A$1:$L$27,MATCH(V6,$A$1:$A$27,0),MATCH(U6,$A$1:$L$1,0)),0),IFERROR(INDEX($A$1:$L$27,MATCH(V6,$A$1:$A$27,0),MATCH(U6,$A$1:$L$1,0))*2,0))</f>
        <v>0</v>
      </c>
      <c r="X6" s="19">
        <f>IF('Premium Illustration'!$F$3="1 year",0,'Premium working'!W6*7.5%)</f>
        <v>0</v>
      </c>
      <c r="Y6" s="73"/>
      <c r="Z6" s="15">
        <f t="shared" si="1"/>
        <v>0</v>
      </c>
      <c r="AA6" s="15">
        <f t="shared" si="2"/>
        <v>0</v>
      </c>
      <c r="AB6" s="15" t="str">
        <f>IF(T6="","",1)</f>
        <v/>
      </c>
      <c r="AC6" s="71"/>
      <c r="AD6" s="72"/>
      <c r="AE6" s="70"/>
      <c r="AF6" s="74"/>
      <c r="AG6" s="70"/>
      <c r="AH6" s="19">
        <f t="shared" si="3"/>
        <v>0</v>
      </c>
    </row>
    <row r="7" spans="1:34" x14ac:dyDescent="0.25">
      <c r="A7" s="4" t="s">
        <v>28</v>
      </c>
      <c r="B7" s="5">
        <v>3131</v>
      </c>
      <c r="C7" s="5">
        <v>4678</v>
      </c>
      <c r="D7" s="5">
        <v>4851</v>
      </c>
      <c r="E7" s="5">
        <v>6527</v>
      </c>
      <c r="F7" s="5">
        <v>8913</v>
      </c>
      <c r="G7" s="5">
        <v>10582</v>
      </c>
      <c r="H7" s="5">
        <v>13265</v>
      </c>
      <c r="I7" s="5">
        <v>21038</v>
      </c>
      <c r="J7" s="5">
        <v>31047</v>
      </c>
      <c r="K7" s="5">
        <v>42348</v>
      </c>
      <c r="L7" s="5">
        <v>51898</v>
      </c>
      <c r="N7" s="5">
        <v>51</v>
      </c>
      <c r="O7" s="5">
        <v>55</v>
      </c>
      <c r="P7" s="11" t="s">
        <v>17</v>
      </c>
      <c r="AH7" s="19">
        <f>SUM(AH2:AH6)</f>
        <v>63990</v>
      </c>
    </row>
    <row r="8" spans="1:34" x14ac:dyDescent="0.25">
      <c r="A8" s="4" t="s">
        <v>29</v>
      </c>
      <c r="B8" s="5">
        <v>3367</v>
      </c>
      <c r="C8" s="5">
        <v>5182</v>
      </c>
      <c r="D8" s="5">
        <v>5380</v>
      </c>
      <c r="E8" s="5">
        <v>7317</v>
      </c>
      <c r="F8" s="5">
        <v>9866</v>
      </c>
      <c r="G8" s="5">
        <v>12360</v>
      </c>
      <c r="H8" s="5">
        <v>14860</v>
      </c>
      <c r="I8" s="5">
        <v>23664</v>
      </c>
      <c r="J8" s="5">
        <v>35527</v>
      </c>
      <c r="K8" s="5">
        <v>48545</v>
      </c>
      <c r="L8" s="5">
        <v>59554</v>
      </c>
      <c r="N8" s="11">
        <v>56</v>
      </c>
      <c r="O8" s="5">
        <v>60</v>
      </c>
      <c r="P8" s="11" t="s">
        <v>18</v>
      </c>
    </row>
    <row r="9" spans="1:34" x14ac:dyDescent="0.25">
      <c r="A9" s="4" t="s">
        <v>30</v>
      </c>
      <c r="B9" s="5">
        <v>4231</v>
      </c>
      <c r="C9" s="5">
        <v>6312</v>
      </c>
      <c r="D9" s="5">
        <v>6533</v>
      </c>
      <c r="E9" s="5">
        <v>8766</v>
      </c>
      <c r="F9" s="5">
        <v>11477</v>
      </c>
      <c r="G9" s="5">
        <v>14336</v>
      </c>
      <c r="H9" s="5">
        <v>17197</v>
      </c>
      <c r="I9" s="5">
        <v>24570</v>
      </c>
      <c r="J9" s="5">
        <v>36699</v>
      </c>
      <c r="K9" s="5">
        <v>49979</v>
      </c>
      <c r="L9" s="5">
        <v>61200</v>
      </c>
      <c r="N9" s="5">
        <v>61</v>
      </c>
      <c r="O9" s="5">
        <v>65</v>
      </c>
      <c r="P9" s="11" t="s">
        <v>19</v>
      </c>
      <c r="U9" t="s">
        <v>94</v>
      </c>
      <c r="V9" t="s">
        <v>87</v>
      </c>
      <c r="W9" t="s">
        <v>96</v>
      </c>
      <c r="Z9" t="s">
        <v>93</v>
      </c>
      <c r="AA9" s="20">
        <f>SUM(AA2:AA6)</f>
        <v>63990</v>
      </c>
    </row>
    <row r="10" spans="1:34" x14ac:dyDescent="0.25">
      <c r="A10" s="4" t="s">
        <v>31</v>
      </c>
      <c r="B10" s="5">
        <v>4438</v>
      </c>
      <c r="C10" s="5">
        <v>6580</v>
      </c>
      <c r="D10" s="5">
        <v>7681</v>
      </c>
      <c r="E10" s="5">
        <v>9989</v>
      </c>
      <c r="F10" s="5">
        <v>12491</v>
      </c>
      <c r="G10" s="5">
        <v>15419</v>
      </c>
      <c r="H10" s="5">
        <v>18393</v>
      </c>
      <c r="I10" s="5">
        <v>25813</v>
      </c>
      <c r="J10" s="5">
        <v>38474</v>
      </c>
      <c r="K10" s="5">
        <v>52276</v>
      </c>
      <c r="L10" s="5">
        <v>63917</v>
      </c>
      <c r="N10" s="5">
        <v>66</v>
      </c>
      <c r="O10" s="5">
        <v>70</v>
      </c>
      <c r="P10" s="11" t="s">
        <v>20</v>
      </c>
      <c r="T10" s="6" t="s">
        <v>95</v>
      </c>
      <c r="U10" s="20">
        <f>IF('Premium Illustration'!F3="1 year",ROUND(SUM('Premium Illustration'!B10:B14),0),ROUND(SUM('Premium Illustration'!B10:B14)*92.5%,0))</f>
        <v>63990</v>
      </c>
      <c r="V10" s="20">
        <f>ROUND(SUM('Premium Illustration'!F10:F14),0)</f>
        <v>63990</v>
      </c>
      <c r="W10" s="20">
        <f>ROUND('Premium Illustration'!J10,0)</f>
        <v>48470</v>
      </c>
    </row>
    <row r="11" spans="1:34" x14ac:dyDescent="0.25">
      <c r="A11" s="4" t="s">
        <v>32</v>
      </c>
      <c r="B11" s="5">
        <v>5006</v>
      </c>
      <c r="C11" s="5">
        <v>7316</v>
      </c>
      <c r="D11" s="5">
        <v>8432</v>
      </c>
      <c r="E11" s="5">
        <v>10939</v>
      </c>
      <c r="F11" s="5">
        <v>13799</v>
      </c>
      <c r="G11" s="5">
        <v>17005</v>
      </c>
      <c r="H11" s="5">
        <v>20172</v>
      </c>
      <c r="I11" s="5">
        <v>26435</v>
      </c>
      <c r="J11" s="5">
        <v>39363</v>
      </c>
      <c r="K11" s="5">
        <v>53426</v>
      </c>
      <c r="L11" s="5">
        <v>65277</v>
      </c>
      <c r="N11" s="5">
        <v>71</v>
      </c>
      <c r="O11" s="5">
        <v>75</v>
      </c>
      <c r="P11" s="11" t="s">
        <v>21</v>
      </c>
    </row>
    <row r="12" spans="1:34" x14ac:dyDescent="0.25">
      <c r="A12" s="4" t="s">
        <v>33</v>
      </c>
      <c r="B12" s="5">
        <v>5644</v>
      </c>
      <c r="C12" s="5">
        <v>8118</v>
      </c>
      <c r="D12" s="5">
        <v>9245</v>
      </c>
      <c r="E12" s="5">
        <v>11957</v>
      </c>
      <c r="F12" s="5">
        <v>14866</v>
      </c>
      <c r="G12" s="5">
        <v>18315</v>
      </c>
      <c r="H12" s="5">
        <v>21682</v>
      </c>
      <c r="I12" s="5">
        <v>28284</v>
      </c>
      <c r="J12" s="5">
        <v>42225</v>
      </c>
      <c r="K12" s="5">
        <v>57261</v>
      </c>
      <c r="L12" s="5">
        <v>69932</v>
      </c>
      <c r="N12" s="5">
        <v>76</v>
      </c>
      <c r="O12" s="5">
        <v>100</v>
      </c>
      <c r="P12" s="11" t="s">
        <v>22</v>
      </c>
      <c r="U12" t="str">
        <f>"Total Premium for all members of the family is, Rs"&amp;" "&amp;U10&amp;" "&amp;"(excluding GST) when each member is covered separately."</f>
        <v>Total Premium for all members of the family is, Rs 63990 (excluding GST) when each member is covered separately.</v>
      </c>
      <c r="V12" t="str">
        <f>"Total Premium for all members of the family is, Rs"&amp;" "&amp;V10&amp;" "&amp;"(excluding GST)  when they are covered under a single policy"</f>
        <v>Total Premium for all members of the family is, Rs 63990 (excluding GST)  when they are covered under a single policy</v>
      </c>
      <c r="W12" t="str">
        <f>"Total Premium when policy is opted on floater basis is, Rs"&amp;" "&amp;W10&amp;" "&amp;"(excluding GST)"</f>
        <v>Total Premium when policy is opted on floater basis is, Rs 48470 (excluding GST)</v>
      </c>
      <c r="Z12" s="19"/>
    </row>
    <row r="13" spans="1:34" x14ac:dyDescent="0.25">
      <c r="A13" s="4" t="s">
        <v>34</v>
      </c>
      <c r="B13" s="5">
        <v>3790</v>
      </c>
      <c r="C13" s="5">
        <v>5611</v>
      </c>
      <c r="D13" s="5">
        <v>5813</v>
      </c>
      <c r="E13" s="5">
        <v>7784</v>
      </c>
      <c r="F13" s="5">
        <v>10858</v>
      </c>
      <c r="G13" s="5">
        <v>13568</v>
      </c>
      <c r="H13" s="5">
        <v>17043</v>
      </c>
      <c r="I13" s="5">
        <v>27294</v>
      </c>
      <c r="J13" s="5">
        <v>41037</v>
      </c>
      <c r="K13" s="5">
        <v>55921</v>
      </c>
      <c r="L13" s="5">
        <v>74763</v>
      </c>
      <c r="U13" t="str">
        <f>"Sum insured available for each individual is Rs."&amp;" "&amp;'Premium Illustration'!D3</f>
        <v>Sum insured available for each individual is Rs. 1500000</v>
      </c>
      <c r="V13" t="str">
        <f>"Sum insured available for each family member is Rs."&amp;" "&amp;'Premium Illustration'!D3</f>
        <v>Sum insured available for each family member is Rs. 1500000</v>
      </c>
      <c r="W13" t="str">
        <f>"Sum insured of Rs."&amp;" "&amp;'Premium Illustration'!D3&amp;" "&amp;"is available for the entire family."</f>
        <v>Sum insured of Rs. 1500000 is available for the entire family.</v>
      </c>
      <c r="Z13" s="19"/>
    </row>
    <row r="14" spans="1:34" x14ac:dyDescent="0.25">
      <c r="A14" s="4" t="s">
        <v>35</v>
      </c>
      <c r="B14" s="5">
        <v>3907</v>
      </c>
      <c r="C14" s="5">
        <v>5943</v>
      </c>
      <c r="D14" s="5">
        <v>6173</v>
      </c>
      <c r="E14" s="5">
        <v>8355</v>
      </c>
      <c r="F14" s="5">
        <v>11125</v>
      </c>
      <c r="G14" s="5">
        <v>14668</v>
      </c>
      <c r="H14" s="5">
        <v>17919</v>
      </c>
      <c r="I14" s="5">
        <v>28361</v>
      </c>
      <c r="J14" s="5">
        <v>43053</v>
      </c>
      <c r="K14" s="5">
        <v>58813</v>
      </c>
      <c r="L14" s="5">
        <v>81732</v>
      </c>
    </row>
    <row r="15" spans="1:34" x14ac:dyDescent="0.25">
      <c r="A15" s="4" t="s">
        <v>36</v>
      </c>
      <c r="B15" s="5">
        <v>4843</v>
      </c>
      <c r="C15" s="5">
        <v>7179</v>
      </c>
      <c r="D15" s="5">
        <v>7436</v>
      </c>
      <c r="E15" s="5">
        <v>9951</v>
      </c>
      <c r="F15" s="5">
        <v>12905</v>
      </c>
      <c r="G15" s="5">
        <v>16966</v>
      </c>
      <c r="H15" s="5">
        <v>20689</v>
      </c>
      <c r="I15" s="5">
        <v>29399</v>
      </c>
      <c r="J15" s="5">
        <v>44412</v>
      </c>
      <c r="K15" s="5">
        <v>60489</v>
      </c>
      <c r="L15" s="5">
        <v>83882</v>
      </c>
    </row>
    <row r="16" spans="1:34" x14ac:dyDescent="0.25">
      <c r="A16" s="4" t="s">
        <v>37</v>
      </c>
      <c r="B16" s="5">
        <v>5055</v>
      </c>
      <c r="C16" s="5">
        <v>7451</v>
      </c>
      <c r="D16" s="5">
        <v>8585</v>
      </c>
      <c r="E16" s="5">
        <v>11171</v>
      </c>
      <c r="F16" s="5">
        <v>13924</v>
      </c>
      <c r="G16" s="5">
        <v>17909</v>
      </c>
      <c r="H16" s="5">
        <v>21658</v>
      </c>
      <c r="I16" s="5">
        <v>30383</v>
      </c>
      <c r="J16" s="5">
        <v>45729</v>
      </c>
      <c r="K16" s="5">
        <v>62131</v>
      </c>
      <c r="L16" s="5">
        <v>84166</v>
      </c>
    </row>
    <row r="17" spans="1:12" x14ac:dyDescent="0.25">
      <c r="A17" s="4" t="s">
        <v>38</v>
      </c>
      <c r="B17" s="5">
        <v>5691</v>
      </c>
      <c r="C17" s="5">
        <v>8274</v>
      </c>
      <c r="D17" s="5">
        <v>9427</v>
      </c>
      <c r="E17" s="5">
        <v>12237</v>
      </c>
      <c r="F17" s="5">
        <v>15390</v>
      </c>
      <c r="G17" s="5">
        <v>19767</v>
      </c>
      <c r="H17" s="5">
        <v>23772</v>
      </c>
      <c r="I17" s="5">
        <v>31122</v>
      </c>
      <c r="J17" s="5">
        <v>46783</v>
      </c>
      <c r="K17" s="5">
        <v>63496</v>
      </c>
      <c r="L17" s="5">
        <v>85957</v>
      </c>
    </row>
    <row r="18" spans="1:12" x14ac:dyDescent="0.25">
      <c r="A18" s="4" t="s">
        <v>39</v>
      </c>
      <c r="B18" s="5">
        <v>6380</v>
      </c>
      <c r="C18" s="5">
        <v>9133</v>
      </c>
      <c r="D18" s="5">
        <v>10296</v>
      </c>
      <c r="E18" s="5">
        <v>13322</v>
      </c>
      <c r="F18" s="5">
        <v>16517</v>
      </c>
      <c r="G18" s="5">
        <v>21004</v>
      </c>
      <c r="H18" s="5">
        <v>25126</v>
      </c>
      <c r="I18" s="5">
        <v>32744</v>
      </c>
      <c r="J18" s="5">
        <v>49268</v>
      </c>
      <c r="K18" s="5">
        <v>66807</v>
      </c>
      <c r="L18" s="5">
        <v>88317</v>
      </c>
    </row>
    <row r="19" spans="1:12" x14ac:dyDescent="0.25">
      <c r="A19" s="4" t="s">
        <v>40</v>
      </c>
      <c r="B19" s="5">
        <v>8411</v>
      </c>
      <c r="C19" s="5">
        <v>11955</v>
      </c>
      <c r="D19" s="5">
        <v>13193</v>
      </c>
      <c r="E19" s="5">
        <v>17117</v>
      </c>
      <c r="F19" s="5">
        <v>19798</v>
      </c>
      <c r="G19" s="5">
        <v>25463</v>
      </c>
      <c r="H19" s="5">
        <v>30774</v>
      </c>
      <c r="I19" s="5">
        <v>40480</v>
      </c>
      <c r="J19" s="5">
        <v>62218</v>
      </c>
      <c r="K19" s="5">
        <v>84706</v>
      </c>
      <c r="L19" s="5">
        <v>112266</v>
      </c>
    </row>
    <row r="20" spans="1:12" x14ac:dyDescent="0.25">
      <c r="A20" s="4" t="s">
        <v>41</v>
      </c>
      <c r="B20" s="5">
        <v>3877</v>
      </c>
      <c r="C20" s="5">
        <v>5543</v>
      </c>
      <c r="D20" s="5">
        <v>5718</v>
      </c>
      <c r="E20" s="5">
        <v>7544</v>
      </c>
      <c r="F20" s="5">
        <v>10627</v>
      </c>
      <c r="G20" s="5">
        <v>13509</v>
      </c>
      <c r="H20" s="5">
        <v>16826</v>
      </c>
      <c r="I20" s="5">
        <v>26227</v>
      </c>
      <c r="J20" s="5">
        <v>36050</v>
      </c>
      <c r="K20" s="5">
        <v>47144</v>
      </c>
      <c r="L20" s="5">
        <v>62711</v>
      </c>
    </row>
    <row r="21" spans="1:12" x14ac:dyDescent="0.25">
      <c r="A21" s="4" t="s">
        <v>42</v>
      </c>
      <c r="B21" s="5">
        <v>4091</v>
      </c>
      <c r="C21" s="5">
        <v>5977</v>
      </c>
      <c r="D21" s="5">
        <v>6187</v>
      </c>
      <c r="E21" s="5">
        <v>8229</v>
      </c>
      <c r="F21" s="5">
        <v>11393</v>
      </c>
      <c r="G21" s="5">
        <v>14212</v>
      </c>
      <c r="H21" s="5">
        <v>17812</v>
      </c>
      <c r="I21" s="5">
        <v>28403</v>
      </c>
      <c r="J21" s="5">
        <v>42711</v>
      </c>
      <c r="K21" s="5">
        <v>58136</v>
      </c>
      <c r="L21" s="5">
        <v>77681</v>
      </c>
    </row>
    <row r="22" spans="1:12" x14ac:dyDescent="0.25">
      <c r="A22" s="4" t="s">
        <v>43</v>
      </c>
      <c r="B22" s="5">
        <v>4202</v>
      </c>
      <c r="C22" s="5">
        <v>6314</v>
      </c>
      <c r="D22" s="5">
        <v>6552</v>
      </c>
      <c r="E22" s="5">
        <v>8814</v>
      </c>
      <c r="F22" s="5">
        <v>11655</v>
      </c>
      <c r="G22" s="5">
        <v>15338</v>
      </c>
      <c r="H22" s="5">
        <v>18709</v>
      </c>
      <c r="I22" s="5">
        <v>29493</v>
      </c>
      <c r="J22" s="5">
        <v>44784</v>
      </c>
      <c r="K22" s="5">
        <v>61119</v>
      </c>
      <c r="L22" s="5">
        <v>84893</v>
      </c>
    </row>
    <row r="23" spans="1:12" x14ac:dyDescent="0.25">
      <c r="A23" s="4" t="s">
        <v>44</v>
      </c>
      <c r="B23" s="5">
        <v>5162</v>
      </c>
      <c r="C23" s="5">
        <v>7584</v>
      </c>
      <c r="D23" s="5">
        <v>7850</v>
      </c>
      <c r="E23" s="5">
        <v>10457</v>
      </c>
      <c r="F23" s="5">
        <v>13490</v>
      </c>
      <c r="G23" s="5">
        <v>17708</v>
      </c>
      <c r="H23" s="5">
        <v>21568</v>
      </c>
      <c r="I23" s="5">
        <v>30558</v>
      </c>
      <c r="J23" s="5">
        <v>46183</v>
      </c>
      <c r="K23" s="5">
        <v>62844</v>
      </c>
      <c r="L23" s="5">
        <v>87113</v>
      </c>
    </row>
    <row r="24" spans="1:12" x14ac:dyDescent="0.25">
      <c r="A24" s="4" t="s">
        <v>45</v>
      </c>
      <c r="B24" s="5">
        <v>5382</v>
      </c>
      <c r="C24" s="5">
        <v>7865</v>
      </c>
      <c r="D24" s="5">
        <v>9008</v>
      </c>
      <c r="E24" s="5">
        <v>11690</v>
      </c>
      <c r="F24" s="5">
        <v>14526</v>
      </c>
      <c r="G24" s="5">
        <v>18663</v>
      </c>
      <c r="H24" s="5">
        <v>22552</v>
      </c>
      <c r="I24" s="5">
        <v>31574</v>
      </c>
      <c r="J24" s="5">
        <v>47544</v>
      </c>
      <c r="K24" s="5">
        <v>64544</v>
      </c>
      <c r="L24" s="5">
        <v>87398</v>
      </c>
    </row>
    <row r="25" spans="1:12" x14ac:dyDescent="0.25">
      <c r="A25" s="4" t="s">
        <v>46</v>
      </c>
      <c r="B25" s="5">
        <v>6042</v>
      </c>
      <c r="C25" s="5">
        <v>8718</v>
      </c>
      <c r="D25" s="5">
        <v>9881</v>
      </c>
      <c r="E25" s="5">
        <v>12794</v>
      </c>
      <c r="F25" s="5">
        <v>16046</v>
      </c>
      <c r="G25" s="5">
        <v>20590</v>
      </c>
      <c r="H25" s="5">
        <v>24741</v>
      </c>
      <c r="I25" s="5">
        <v>32340</v>
      </c>
      <c r="J25" s="5">
        <v>48638</v>
      </c>
      <c r="K25" s="5">
        <v>65958</v>
      </c>
      <c r="L25" s="5">
        <v>89255</v>
      </c>
    </row>
    <row r="26" spans="1:12" x14ac:dyDescent="0.25">
      <c r="A26" s="4" t="s">
        <v>47</v>
      </c>
      <c r="B26" s="5">
        <v>6755</v>
      </c>
      <c r="C26" s="5">
        <v>9608</v>
      </c>
      <c r="D26" s="5">
        <v>10781</v>
      </c>
      <c r="E26" s="5">
        <v>13917</v>
      </c>
      <c r="F26" s="5">
        <v>17213</v>
      </c>
      <c r="G26" s="5">
        <v>21867</v>
      </c>
      <c r="H26" s="5">
        <v>26142</v>
      </c>
      <c r="I26" s="5">
        <v>34018</v>
      </c>
      <c r="J26" s="5">
        <v>51210</v>
      </c>
      <c r="K26" s="5">
        <v>69386</v>
      </c>
      <c r="L26" s="5">
        <v>91693</v>
      </c>
    </row>
    <row r="27" spans="1:12" x14ac:dyDescent="0.25">
      <c r="A27" s="4" t="s">
        <v>48</v>
      </c>
      <c r="B27" s="5">
        <v>8860</v>
      </c>
      <c r="C27" s="5">
        <v>12532</v>
      </c>
      <c r="D27" s="5">
        <v>13784</v>
      </c>
      <c r="E27" s="5">
        <v>17849</v>
      </c>
      <c r="F27" s="5">
        <v>20613</v>
      </c>
      <c r="G27" s="5">
        <v>26489</v>
      </c>
      <c r="H27" s="5">
        <v>31995</v>
      </c>
      <c r="I27" s="5">
        <v>42036</v>
      </c>
      <c r="J27" s="5">
        <v>64631</v>
      </c>
      <c r="K27" s="5">
        <v>87936</v>
      </c>
      <c r="L27" s="5">
        <v>116513</v>
      </c>
    </row>
    <row r="29" spans="1:12" x14ac:dyDescent="0.25">
      <c r="A29" s="16" t="s">
        <v>81</v>
      </c>
    </row>
    <row r="30" spans="1:12" x14ac:dyDescent="0.25">
      <c r="A30" s="1" t="s">
        <v>11</v>
      </c>
      <c r="B30" s="17" t="s">
        <v>12</v>
      </c>
      <c r="C30" s="17" t="s">
        <v>13</v>
      </c>
      <c r="D30" s="17" t="s">
        <v>14</v>
      </c>
      <c r="E30" s="17" t="s">
        <v>15</v>
      </c>
      <c r="F30" s="17" t="s">
        <v>16</v>
      </c>
      <c r="G30" s="17" t="s">
        <v>17</v>
      </c>
      <c r="H30" s="17" t="s">
        <v>18</v>
      </c>
      <c r="I30" s="17" t="s">
        <v>19</v>
      </c>
      <c r="J30" s="17" t="s">
        <v>20</v>
      </c>
      <c r="K30" s="17" t="s">
        <v>21</v>
      </c>
      <c r="L30" s="17" t="s">
        <v>22</v>
      </c>
    </row>
    <row r="31" spans="1:12" x14ac:dyDescent="0.25">
      <c r="A31" s="4" t="s">
        <v>23</v>
      </c>
      <c r="B31" s="5">
        <v>4008</v>
      </c>
      <c r="C31" s="5">
        <v>5103</v>
      </c>
      <c r="D31" s="5">
        <v>5274</v>
      </c>
      <c r="E31" s="5">
        <v>6515</v>
      </c>
      <c r="F31" s="5">
        <v>8550</v>
      </c>
      <c r="G31" s="5">
        <v>10334</v>
      </c>
      <c r="H31" s="5">
        <v>12639</v>
      </c>
      <c r="I31" s="5">
        <v>19029</v>
      </c>
      <c r="J31" s="5">
        <v>28206</v>
      </c>
      <c r="K31" s="5">
        <v>37641</v>
      </c>
      <c r="L31" s="5">
        <v>49603</v>
      </c>
    </row>
    <row r="32" spans="1:12" x14ac:dyDescent="0.25">
      <c r="A32" s="4" t="s">
        <v>24</v>
      </c>
      <c r="B32" s="5">
        <v>4171</v>
      </c>
      <c r="C32" s="5">
        <v>5396</v>
      </c>
      <c r="D32" s="5">
        <v>5584</v>
      </c>
      <c r="E32" s="5">
        <v>6959</v>
      </c>
      <c r="F32" s="5">
        <v>8838</v>
      </c>
      <c r="G32" s="5">
        <v>11129</v>
      </c>
      <c r="H32" s="5">
        <v>13323</v>
      </c>
      <c r="I32" s="5">
        <v>19870</v>
      </c>
      <c r="J32" s="5">
        <v>29723</v>
      </c>
      <c r="K32" s="5">
        <v>39768</v>
      </c>
      <c r="L32" s="5">
        <v>54387</v>
      </c>
    </row>
    <row r="33" spans="1:12" x14ac:dyDescent="0.25">
      <c r="A33" s="4" t="s">
        <v>25</v>
      </c>
      <c r="B33" s="5">
        <v>5350</v>
      </c>
      <c r="C33" s="5">
        <v>6776</v>
      </c>
      <c r="D33" s="5">
        <v>6995</v>
      </c>
      <c r="E33" s="5">
        <v>8599</v>
      </c>
      <c r="F33" s="5">
        <v>10615</v>
      </c>
      <c r="G33" s="5">
        <v>13261</v>
      </c>
      <c r="H33" s="5">
        <v>15791</v>
      </c>
      <c r="I33" s="5">
        <v>21323</v>
      </c>
      <c r="J33" s="5">
        <v>31469</v>
      </c>
      <c r="K33" s="5">
        <v>41768</v>
      </c>
      <c r="L33" s="5">
        <v>56767</v>
      </c>
    </row>
    <row r="34" spans="1:12" x14ac:dyDescent="0.25">
      <c r="A34" s="4" t="s">
        <v>26</v>
      </c>
      <c r="B34" s="5">
        <v>6372</v>
      </c>
      <c r="C34" s="5">
        <v>7979</v>
      </c>
      <c r="D34" s="5">
        <v>8932</v>
      </c>
      <c r="E34" s="5">
        <v>10761</v>
      </c>
      <c r="F34" s="5">
        <v>12850</v>
      </c>
      <c r="G34" s="5">
        <v>15754</v>
      </c>
      <c r="H34" s="5">
        <v>18522</v>
      </c>
      <c r="I34" s="5">
        <v>23148</v>
      </c>
      <c r="J34" s="5">
        <v>33851</v>
      </c>
      <c r="K34" s="5">
        <v>44669</v>
      </c>
      <c r="L34" s="5">
        <v>59222</v>
      </c>
    </row>
    <row r="35" spans="1:12" x14ac:dyDescent="0.25">
      <c r="A35" s="4" t="s">
        <v>27</v>
      </c>
      <c r="B35" s="5">
        <v>3859</v>
      </c>
      <c r="C35" s="5">
        <v>4847</v>
      </c>
      <c r="D35" s="5">
        <v>5009</v>
      </c>
      <c r="E35" s="5">
        <v>6141</v>
      </c>
      <c r="F35" s="5">
        <v>7909</v>
      </c>
      <c r="G35" s="5">
        <v>9155</v>
      </c>
      <c r="H35" s="5">
        <v>11049</v>
      </c>
      <c r="I35" s="5">
        <v>15969</v>
      </c>
      <c r="J35" s="5">
        <v>21129</v>
      </c>
      <c r="K35" s="5">
        <v>27002</v>
      </c>
      <c r="L35" s="5">
        <v>31515</v>
      </c>
    </row>
    <row r="36" spans="1:12" x14ac:dyDescent="0.25">
      <c r="A36" s="4" t="s">
        <v>28</v>
      </c>
      <c r="B36" s="5">
        <v>4246</v>
      </c>
      <c r="C36" s="5">
        <v>5399</v>
      </c>
      <c r="D36" s="5">
        <v>5589</v>
      </c>
      <c r="E36" s="5">
        <v>6899</v>
      </c>
      <c r="F36" s="5">
        <v>8844</v>
      </c>
      <c r="G36" s="5">
        <v>10263</v>
      </c>
      <c r="H36" s="5">
        <v>12471</v>
      </c>
      <c r="I36" s="5">
        <v>18448</v>
      </c>
      <c r="J36" s="5">
        <v>26817</v>
      </c>
      <c r="K36" s="5">
        <v>35691</v>
      </c>
      <c r="L36" s="5">
        <v>43193</v>
      </c>
    </row>
    <row r="37" spans="1:12" x14ac:dyDescent="0.25">
      <c r="A37" s="4" t="s">
        <v>29</v>
      </c>
      <c r="B37" s="5">
        <v>4594</v>
      </c>
      <c r="C37" s="5">
        <v>5946</v>
      </c>
      <c r="D37" s="5">
        <v>6156</v>
      </c>
      <c r="E37" s="5">
        <v>7671</v>
      </c>
      <c r="F37" s="5">
        <v>9747</v>
      </c>
      <c r="G37" s="5">
        <v>11793</v>
      </c>
      <c r="H37" s="5">
        <v>13907</v>
      </c>
      <c r="I37" s="5">
        <v>20687</v>
      </c>
      <c r="J37" s="5">
        <v>30651</v>
      </c>
      <c r="K37" s="5">
        <v>40923</v>
      </c>
      <c r="L37" s="5">
        <v>49613</v>
      </c>
    </row>
    <row r="38" spans="1:12" x14ac:dyDescent="0.25">
      <c r="A38" s="4" t="s">
        <v>30</v>
      </c>
      <c r="B38" s="5">
        <v>5895</v>
      </c>
      <c r="C38" s="5">
        <v>7467</v>
      </c>
      <c r="D38" s="5">
        <v>7713</v>
      </c>
      <c r="E38" s="5">
        <v>9477</v>
      </c>
      <c r="F38" s="5">
        <v>11705</v>
      </c>
      <c r="G38" s="5">
        <v>14067</v>
      </c>
      <c r="H38" s="5">
        <v>16503</v>
      </c>
      <c r="I38" s="5">
        <v>22250</v>
      </c>
      <c r="J38" s="5">
        <v>32514</v>
      </c>
      <c r="K38" s="5">
        <v>43046</v>
      </c>
      <c r="L38" s="5">
        <v>51948</v>
      </c>
    </row>
    <row r="39" spans="1:12" x14ac:dyDescent="0.25">
      <c r="A39" s="4" t="s">
        <v>31</v>
      </c>
      <c r="B39" s="5">
        <v>6224</v>
      </c>
      <c r="C39" s="5">
        <v>7856</v>
      </c>
      <c r="D39" s="5">
        <v>8899</v>
      </c>
      <c r="E39" s="5">
        <v>10747</v>
      </c>
      <c r="F39" s="5">
        <v>12777</v>
      </c>
      <c r="G39" s="5">
        <v>15219</v>
      </c>
      <c r="H39" s="5">
        <v>17768</v>
      </c>
      <c r="I39" s="5">
        <v>23472</v>
      </c>
      <c r="J39" s="5">
        <v>34244</v>
      </c>
      <c r="K39" s="5">
        <v>45244</v>
      </c>
      <c r="L39" s="5">
        <v>54527</v>
      </c>
    </row>
    <row r="40" spans="1:12" x14ac:dyDescent="0.25">
      <c r="A40" s="4" t="s">
        <v>32</v>
      </c>
      <c r="B40" s="5">
        <v>7044</v>
      </c>
      <c r="C40" s="5">
        <v>8821</v>
      </c>
      <c r="D40" s="5">
        <v>9889</v>
      </c>
      <c r="E40" s="5">
        <v>11911</v>
      </c>
      <c r="F40" s="5">
        <v>14220</v>
      </c>
      <c r="G40" s="5">
        <v>16907</v>
      </c>
      <c r="H40" s="5">
        <v>19644</v>
      </c>
      <c r="I40" s="5">
        <v>24502</v>
      </c>
      <c r="J40" s="5">
        <v>35560</v>
      </c>
      <c r="K40" s="5">
        <v>46825</v>
      </c>
      <c r="L40" s="5">
        <v>56322</v>
      </c>
    </row>
    <row r="41" spans="1:12" x14ac:dyDescent="0.25">
      <c r="A41" s="4" t="s">
        <v>33</v>
      </c>
      <c r="B41" s="5">
        <v>7974</v>
      </c>
      <c r="C41" s="5">
        <v>9897</v>
      </c>
      <c r="D41" s="5">
        <v>10987</v>
      </c>
      <c r="E41" s="5">
        <v>13189</v>
      </c>
      <c r="F41" s="5">
        <v>15557</v>
      </c>
      <c r="G41" s="5">
        <v>18463</v>
      </c>
      <c r="H41" s="5">
        <v>21389</v>
      </c>
      <c r="I41" s="5">
        <v>26534</v>
      </c>
      <c r="J41" s="5">
        <v>38523</v>
      </c>
      <c r="K41" s="5">
        <v>50628</v>
      </c>
      <c r="L41" s="5">
        <v>60832</v>
      </c>
    </row>
    <row r="42" spans="1:12" x14ac:dyDescent="0.25">
      <c r="A42" s="4" t="s">
        <v>34</v>
      </c>
      <c r="B42" s="5">
        <v>5178</v>
      </c>
      <c r="C42" s="5">
        <v>6539</v>
      </c>
      <c r="D42" s="5">
        <v>6765</v>
      </c>
      <c r="E42" s="5">
        <v>8310</v>
      </c>
      <c r="F42" s="5">
        <v>10763</v>
      </c>
      <c r="G42" s="5">
        <v>12986</v>
      </c>
      <c r="H42" s="5">
        <v>15840</v>
      </c>
      <c r="I42" s="5">
        <v>23656</v>
      </c>
      <c r="J42" s="5">
        <v>35214</v>
      </c>
      <c r="K42" s="5">
        <v>46902</v>
      </c>
      <c r="L42" s="5">
        <v>61695</v>
      </c>
    </row>
    <row r="43" spans="1:12" x14ac:dyDescent="0.25">
      <c r="A43" s="4" t="s">
        <v>35</v>
      </c>
      <c r="B43" s="5">
        <v>5369</v>
      </c>
      <c r="C43" s="5">
        <v>6891</v>
      </c>
      <c r="D43" s="5">
        <v>7137</v>
      </c>
      <c r="E43" s="5">
        <v>8846</v>
      </c>
      <c r="F43" s="5">
        <v>11096</v>
      </c>
      <c r="G43" s="5">
        <v>13943</v>
      </c>
      <c r="H43" s="5">
        <v>16664</v>
      </c>
      <c r="I43" s="5">
        <v>24664</v>
      </c>
      <c r="J43" s="5">
        <v>37052</v>
      </c>
      <c r="K43" s="5">
        <v>49488</v>
      </c>
      <c r="L43" s="5">
        <v>67568</v>
      </c>
    </row>
    <row r="44" spans="1:12" x14ac:dyDescent="0.25">
      <c r="A44" s="4" t="s">
        <v>36</v>
      </c>
      <c r="B44" s="5">
        <v>6776</v>
      </c>
      <c r="C44" s="5">
        <v>8543</v>
      </c>
      <c r="D44" s="5">
        <v>8827</v>
      </c>
      <c r="E44" s="5">
        <v>10817</v>
      </c>
      <c r="F44" s="5">
        <v>13237</v>
      </c>
      <c r="G44" s="5">
        <v>16519</v>
      </c>
      <c r="H44" s="5">
        <v>19654</v>
      </c>
      <c r="I44" s="5">
        <v>26403</v>
      </c>
      <c r="J44" s="5">
        <v>39149</v>
      </c>
      <c r="K44" s="5">
        <v>51900</v>
      </c>
      <c r="L44" s="5">
        <v>70449</v>
      </c>
    </row>
    <row r="45" spans="1:12" x14ac:dyDescent="0.25">
      <c r="A45" s="4" t="s">
        <v>37</v>
      </c>
      <c r="B45" s="5">
        <v>7119</v>
      </c>
      <c r="C45" s="5">
        <v>8945</v>
      </c>
      <c r="D45" s="5">
        <v>10026</v>
      </c>
      <c r="E45" s="5">
        <v>12098</v>
      </c>
      <c r="F45" s="5">
        <v>14324</v>
      </c>
      <c r="G45" s="5">
        <v>17585</v>
      </c>
      <c r="H45" s="5">
        <v>20768</v>
      </c>
      <c r="I45" s="5">
        <v>27454</v>
      </c>
      <c r="J45" s="5">
        <v>40551</v>
      </c>
      <c r="K45" s="5">
        <v>53626</v>
      </c>
      <c r="L45" s="5">
        <v>71185</v>
      </c>
    </row>
    <row r="46" spans="1:12" x14ac:dyDescent="0.25">
      <c r="A46" s="4" t="s">
        <v>38</v>
      </c>
      <c r="B46" s="5">
        <v>8039</v>
      </c>
      <c r="C46" s="5">
        <v>10028</v>
      </c>
      <c r="D46" s="5">
        <v>11135</v>
      </c>
      <c r="E46" s="5">
        <v>13403</v>
      </c>
      <c r="F46" s="5">
        <v>15942</v>
      </c>
      <c r="G46" s="5">
        <v>19541</v>
      </c>
      <c r="H46" s="5">
        <v>22967</v>
      </c>
      <c r="I46" s="5">
        <v>28649</v>
      </c>
      <c r="J46" s="5">
        <v>42084</v>
      </c>
      <c r="K46" s="5">
        <v>55471</v>
      </c>
      <c r="L46" s="5">
        <v>73461</v>
      </c>
    </row>
    <row r="47" spans="1:12" x14ac:dyDescent="0.25">
      <c r="A47" s="4" t="s">
        <v>39</v>
      </c>
      <c r="B47" s="5">
        <v>9044</v>
      </c>
      <c r="C47" s="5">
        <v>11188</v>
      </c>
      <c r="D47" s="5">
        <v>12318</v>
      </c>
      <c r="E47" s="5">
        <v>14775</v>
      </c>
      <c r="F47" s="5">
        <v>17371</v>
      </c>
      <c r="G47" s="5">
        <v>21092</v>
      </c>
      <c r="H47" s="5">
        <v>24648</v>
      </c>
      <c r="I47" s="5">
        <v>30566</v>
      </c>
      <c r="J47" s="5">
        <v>44816</v>
      </c>
      <c r="K47" s="5">
        <v>58934</v>
      </c>
      <c r="L47" s="5">
        <v>76247</v>
      </c>
    </row>
    <row r="48" spans="1:12" x14ac:dyDescent="0.25">
      <c r="A48" s="4" t="s">
        <v>40</v>
      </c>
      <c r="B48" s="5">
        <v>11908</v>
      </c>
      <c r="C48" s="5">
        <v>14690</v>
      </c>
      <c r="D48" s="5">
        <v>15909</v>
      </c>
      <c r="E48" s="5">
        <v>19108</v>
      </c>
      <c r="F48" s="5">
        <v>21379</v>
      </c>
      <c r="G48" s="5">
        <v>26082</v>
      </c>
      <c r="H48" s="5">
        <v>30654</v>
      </c>
      <c r="I48" s="5">
        <v>38206</v>
      </c>
      <c r="J48" s="5">
        <v>57040</v>
      </c>
      <c r="K48" s="5">
        <v>75227</v>
      </c>
      <c r="L48" s="5">
        <v>97518</v>
      </c>
    </row>
    <row r="49" spans="1:12" x14ac:dyDescent="0.25">
      <c r="A49" s="4" t="s">
        <v>41</v>
      </c>
      <c r="B49" s="5">
        <v>5321</v>
      </c>
      <c r="C49" s="5">
        <v>6573</v>
      </c>
      <c r="D49" s="5">
        <v>6786</v>
      </c>
      <c r="E49" s="5">
        <v>8220</v>
      </c>
      <c r="F49" s="5">
        <v>10672</v>
      </c>
      <c r="G49" s="5">
        <v>13011</v>
      </c>
      <c r="H49" s="5">
        <v>15740</v>
      </c>
      <c r="I49" s="5">
        <v>22890</v>
      </c>
      <c r="J49" s="5">
        <v>31321</v>
      </c>
      <c r="K49" s="5">
        <v>39998</v>
      </c>
      <c r="L49" s="5">
        <v>52172</v>
      </c>
    </row>
    <row r="50" spans="1:12" x14ac:dyDescent="0.25">
      <c r="A50" s="4" t="s">
        <v>42</v>
      </c>
      <c r="B50" s="5">
        <v>5642</v>
      </c>
      <c r="C50" s="5">
        <v>7058</v>
      </c>
      <c r="D50" s="5">
        <v>7298</v>
      </c>
      <c r="E50" s="5">
        <v>8903</v>
      </c>
      <c r="F50" s="5">
        <v>11432</v>
      </c>
      <c r="G50" s="5">
        <v>13751</v>
      </c>
      <c r="H50" s="5">
        <v>16714</v>
      </c>
      <c r="I50" s="5">
        <v>24781</v>
      </c>
      <c r="J50" s="5">
        <v>36835</v>
      </c>
      <c r="K50" s="5">
        <v>48946</v>
      </c>
      <c r="L50" s="5">
        <v>64295</v>
      </c>
    </row>
    <row r="51" spans="1:12" x14ac:dyDescent="0.25">
      <c r="A51" s="4" t="s">
        <v>43</v>
      </c>
      <c r="B51" s="5">
        <v>5831</v>
      </c>
      <c r="C51" s="5">
        <v>7412</v>
      </c>
      <c r="D51" s="5">
        <v>7672</v>
      </c>
      <c r="E51" s="5">
        <v>9448</v>
      </c>
      <c r="F51" s="5">
        <v>11760</v>
      </c>
      <c r="G51" s="5">
        <v>14722</v>
      </c>
      <c r="H51" s="5">
        <v>17549</v>
      </c>
      <c r="I51" s="5">
        <v>25805</v>
      </c>
      <c r="J51" s="5">
        <v>38717</v>
      </c>
      <c r="K51" s="5">
        <v>51605</v>
      </c>
      <c r="L51" s="5">
        <v>70366</v>
      </c>
    </row>
    <row r="52" spans="1:12" x14ac:dyDescent="0.25">
      <c r="A52" s="4" t="s">
        <v>44</v>
      </c>
      <c r="B52" s="5">
        <v>7273</v>
      </c>
      <c r="C52" s="5">
        <v>9109</v>
      </c>
      <c r="D52" s="5">
        <v>9408</v>
      </c>
      <c r="E52" s="5">
        <v>11475</v>
      </c>
      <c r="F52" s="5">
        <v>13960</v>
      </c>
      <c r="G52" s="5">
        <v>17374</v>
      </c>
      <c r="H52" s="5">
        <v>20630</v>
      </c>
      <c r="I52" s="5">
        <v>27589</v>
      </c>
      <c r="J52" s="5">
        <v>40872</v>
      </c>
      <c r="K52" s="5">
        <v>54086</v>
      </c>
      <c r="L52" s="5">
        <v>73333</v>
      </c>
    </row>
    <row r="53" spans="1:12" x14ac:dyDescent="0.25">
      <c r="A53" s="4" t="s">
        <v>45</v>
      </c>
      <c r="B53" s="5">
        <v>7628</v>
      </c>
      <c r="C53" s="5">
        <v>9525</v>
      </c>
      <c r="D53" s="5">
        <v>10621</v>
      </c>
      <c r="E53" s="5">
        <v>12774</v>
      </c>
      <c r="F53" s="5">
        <v>15071</v>
      </c>
      <c r="G53" s="5">
        <v>18460</v>
      </c>
      <c r="H53" s="5">
        <v>21765</v>
      </c>
      <c r="I53" s="5">
        <v>28675</v>
      </c>
      <c r="J53" s="5">
        <v>42322</v>
      </c>
      <c r="K53" s="5">
        <v>55872</v>
      </c>
      <c r="L53" s="5">
        <v>74089</v>
      </c>
    </row>
    <row r="54" spans="1:12" x14ac:dyDescent="0.25">
      <c r="A54" s="4" t="s">
        <v>46</v>
      </c>
      <c r="B54" s="5">
        <v>8584</v>
      </c>
      <c r="C54" s="5">
        <v>10650</v>
      </c>
      <c r="D54" s="5">
        <v>11774</v>
      </c>
      <c r="E54" s="5">
        <v>14127</v>
      </c>
      <c r="F54" s="5">
        <v>16747</v>
      </c>
      <c r="G54" s="5">
        <v>20488</v>
      </c>
      <c r="H54" s="5">
        <v>24044</v>
      </c>
      <c r="I54" s="5">
        <v>29915</v>
      </c>
      <c r="J54" s="5">
        <v>43913</v>
      </c>
      <c r="K54" s="5">
        <v>57788</v>
      </c>
      <c r="L54" s="5">
        <v>76450</v>
      </c>
    </row>
    <row r="55" spans="1:12" x14ac:dyDescent="0.25">
      <c r="A55" s="4" t="s">
        <v>47</v>
      </c>
      <c r="B55" s="5">
        <v>9628</v>
      </c>
      <c r="C55" s="5">
        <v>11853</v>
      </c>
      <c r="D55" s="5">
        <v>13000</v>
      </c>
      <c r="E55" s="5">
        <v>15550</v>
      </c>
      <c r="F55" s="5">
        <v>18229</v>
      </c>
      <c r="G55" s="5">
        <v>22094</v>
      </c>
      <c r="H55" s="5">
        <v>25784</v>
      </c>
      <c r="I55" s="5">
        <v>31900</v>
      </c>
      <c r="J55" s="5">
        <v>46741</v>
      </c>
      <c r="K55" s="5">
        <v>61372</v>
      </c>
      <c r="L55" s="5">
        <v>79330</v>
      </c>
    </row>
    <row r="56" spans="1:12" x14ac:dyDescent="0.25">
      <c r="A56" s="4" t="s">
        <v>48</v>
      </c>
      <c r="B56" s="5">
        <v>12597</v>
      </c>
      <c r="C56" s="5">
        <v>15485</v>
      </c>
      <c r="D56" s="5">
        <v>16723</v>
      </c>
      <c r="E56" s="5">
        <v>20042</v>
      </c>
      <c r="F56" s="5">
        <v>22384</v>
      </c>
      <c r="G56" s="5">
        <v>27267</v>
      </c>
      <c r="H56" s="5">
        <v>32011</v>
      </c>
      <c r="I56" s="5">
        <v>39819</v>
      </c>
      <c r="J56" s="5">
        <v>59411</v>
      </c>
      <c r="K56" s="5">
        <v>78260</v>
      </c>
      <c r="L56" s="5">
        <v>101376</v>
      </c>
    </row>
    <row r="58" spans="1:12" x14ac:dyDescent="0.25">
      <c r="A58" s="6" t="s">
        <v>82</v>
      </c>
    </row>
    <row r="59" spans="1:12" x14ac:dyDescent="0.25">
      <c r="A59" s="1" t="s">
        <v>11</v>
      </c>
      <c r="B59" s="17" t="s">
        <v>12</v>
      </c>
      <c r="C59" s="17" t="s">
        <v>13</v>
      </c>
      <c r="D59" s="17" t="s">
        <v>14</v>
      </c>
      <c r="E59" s="17" t="s">
        <v>15</v>
      </c>
      <c r="F59" s="17" t="s">
        <v>16</v>
      </c>
      <c r="G59" s="17" t="s">
        <v>17</v>
      </c>
      <c r="H59" s="17" t="s">
        <v>18</v>
      </c>
      <c r="I59" s="17" t="s">
        <v>19</v>
      </c>
      <c r="J59" s="17" t="s">
        <v>20</v>
      </c>
      <c r="K59" s="17" t="s">
        <v>21</v>
      </c>
      <c r="L59" s="17" t="s">
        <v>22</v>
      </c>
    </row>
    <row r="60" spans="1:12" x14ac:dyDescent="0.25">
      <c r="A60" s="4" t="s">
        <v>23</v>
      </c>
      <c r="B60" s="5">
        <v>5799</v>
      </c>
      <c r="C60" s="5">
        <v>6908</v>
      </c>
      <c r="D60" s="5">
        <v>7128</v>
      </c>
      <c r="E60" s="5">
        <v>8384</v>
      </c>
      <c r="F60" s="5">
        <v>10418</v>
      </c>
      <c r="G60" s="5">
        <v>12214</v>
      </c>
      <c r="H60" s="5">
        <v>14525</v>
      </c>
      <c r="I60" s="5">
        <v>20763</v>
      </c>
      <c r="J60" s="5">
        <v>29902</v>
      </c>
      <c r="K60" s="5">
        <v>39145</v>
      </c>
      <c r="L60" s="5">
        <v>50865</v>
      </c>
    </row>
    <row r="61" spans="1:12" x14ac:dyDescent="0.25">
      <c r="A61" s="4" t="s">
        <v>24</v>
      </c>
      <c r="B61" s="5">
        <v>6039</v>
      </c>
      <c r="C61" s="5">
        <v>7275</v>
      </c>
      <c r="D61" s="5">
        <v>7510</v>
      </c>
      <c r="E61" s="5">
        <v>8898</v>
      </c>
      <c r="F61" s="5">
        <v>10781</v>
      </c>
      <c r="G61" s="5">
        <v>13072</v>
      </c>
      <c r="H61" s="5">
        <v>15277</v>
      </c>
      <c r="I61" s="5">
        <v>21669</v>
      </c>
      <c r="J61" s="5">
        <v>31474</v>
      </c>
      <c r="K61" s="5">
        <v>41317</v>
      </c>
      <c r="L61" s="5">
        <v>55640</v>
      </c>
    </row>
    <row r="62" spans="1:12" x14ac:dyDescent="0.25">
      <c r="A62" s="4" t="s">
        <v>25</v>
      </c>
      <c r="B62" s="5">
        <v>7748</v>
      </c>
      <c r="C62" s="5">
        <v>9191</v>
      </c>
      <c r="D62" s="5">
        <v>9470</v>
      </c>
      <c r="E62" s="5">
        <v>11094</v>
      </c>
      <c r="F62" s="5">
        <v>13124</v>
      </c>
      <c r="G62" s="5">
        <v>15776</v>
      </c>
      <c r="H62" s="5">
        <v>18322</v>
      </c>
      <c r="I62" s="5">
        <v>23726</v>
      </c>
      <c r="J62" s="5">
        <v>33842</v>
      </c>
      <c r="K62" s="5">
        <v>43936</v>
      </c>
      <c r="L62" s="5">
        <v>58633</v>
      </c>
    </row>
    <row r="63" spans="1:12" x14ac:dyDescent="0.25">
      <c r="A63" s="4" t="s">
        <v>26</v>
      </c>
      <c r="B63" s="5">
        <v>9233</v>
      </c>
      <c r="C63" s="5">
        <v>10861</v>
      </c>
      <c r="D63" s="5">
        <v>11860</v>
      </c>
      <c r="E63" s="5">
        <v>13714</v>
      </c>
      <c r="F63" s="5">
        <v>15826</v>
      </c>
      <c r="G63" s="5">
        <v>18740</v>
      </c>
      <c r="H63" s="5">
        <v>21530</v>
      </c>
      <c r="I63" s="5">
        <v>26050</v>
      </c>
      <c r="J63" s="5">
        <v>36734</v>
      </c>
      <c r="K63" s="5">
        <v>47336</v>
      </c>
      <c r="L63" s="5">
        <v>61599</v>
      </c>
    </row>
    <row r="64" spans="1:12" x14ac:dyDescent="0.25">
      <c r="A64" s="4" t="s">
        <v>27</v>
      </c>
      <c r="B64" s="5">
        <v>5584</v>
      </c>
      <c r="C64" s="5">
        <v>6588</v>
      </c>
      <c r="D64" s="5">
        <v>6797</v>
      </c>
      <c r="E64" s="5">
        <v>7947</v>
      </c>
      <c r="F64" s="5">
        <v>9719</v>
      </c>
      <c r="G64" s="5">
        <v>10989</v>
      </c>
      <c r="H64" s="5">
        <v>12896</v>
      </c>
      <c r="I64" s="5">
        <v>17700</v>
      </c>
      <c r="J64" s="5">
        <v>22890</v>
      </c>
      <c r="K64" s="5">
        <v>28644</v>
      </c>
      <c r="L64" s="5">
        <v>33065</v>
      </c>
    </row>
    <row r="65" spans="1:12" x14ac:dyDescent="0.25">
      <c r="A65" s="4" t="s">
        <v>28</v>
      </c>
      <c r="B65" s="5">
        <v>6144</v>
      </c>
      <c r="C65" s="5">
        <v>7314</v>
      </c>
      <c r="D65" s="5">
        <v>7552</v>
      </c>
      <c r="E65" s="5">
        <v>8879</v>
      </c>
      <c r="F65" s="5">
        <v>10828</v>
      </c>
      <c r="G65" s="5">
        <v>12272</v>
      </c>
      <c r="H65" s="5">
        <v>14490</v>
      </c>
      <c r="I65" s="5">
        <v>20326</v>
      </c>
      <c r="J65" s="5">
        <v>28675</v>
      </c>
      <c r="K65" s="5">
        <v>37369</v>
      </c>
      <c r="L65" s="5">
        <v>44719</v>
      </c>
    </row>
    <row r="66" spans="1:12" x14ac:dyDescent="0.25">
      <c r="A66" s="4" t="s">
        <v>29</v>
      </c>
      <c r="B66" s="5">
        <v>6650</v>
      </c>
      <c r="C66" s="5">
        <v>8013</v>
      </c>
      <c r="D66" s="5">
        <v>8277</v>
      </c>
      <c r="E66" s="5">
        <v>9805</v>
      </c>
      <c r="F66" s="5">
        <v>11888</v>
      </c>
      <c r="G66" s="5">
        <v>13946</v>
      </c>
      <c r="H66" s="5">
        <v>16077</v>
      </c>
      <c r="I66" s="5">
        <v>22699</v>
      </c>
      <c r="J66" s="5">
        <v>32622</v>
      </c>
      <c r="K66" s="5">
        <v>42687</v>
      </c>
      <c r="L66" s="5">
        <v>51201</v>
      </c>
    </row>
    <row r="67" spans="1:12" x14ac:dyDescent="0.25">
      <c r="A67" s="4" t="s">
        <v>30</v>
      </c>
      <c r="B67" s="5">
        <v>8538</v>
      </c>
      <c r="C67" s="5">
        <v>10128</v>
      </c>
      <c r="D67" s="5">
        <v>10440</v>
      </c>
      <c r="E67" s="5">
        <v>12227</v>
      </c>
      <c r="F67" s="5">
        <v>14470</v>
      </c>
      <c r="G67" s="5">
        <v>16852</v>
      </c>
      <c r="H67" s="5">
        <v>19313</v>
      </c>
      <c r="I67" s="5">
        <v>24926</v>
      </c>
      <c r="J67" s="5">
        <v>35173</v>
      </c>
      <c r="K67" s="5">
        <v>45493</v>
      </c>
      <c r="L67" s="5">
        <v>54217</v>
      </c>
    </row>
    <row r="68" spans="1:12" x14ac:dyDescent="0.25">
      <c r="A68" s="4" t="s">
        <v>31</v>
      </c>
      <c r="B68" s="5">
        <v>9016</v>
      </c>
      <c r="C68" s="5">
        <v>10667</v>
      </c>
      <c r="D68" s="5">
        <v>11754</v>
      </c>
      <c r="E68" s="5">
        <v>13626</v>
      </c>
      <c r="F68" s="5">
        <v>15681</v>
      </c>
      <c r="G68" s="5">
        <v>18146</v>
      </c>
      <c r="H68" s="5">
        <v>20721</v>
      </c>
      <c r="I68" s="5">
        <v>26291</v>
      </c>
      <c r="J68" s="5">
        <v>37045</v>
      </c>
      <c r="K68" s="5">
        <v>47825</v>
      </c>
      <c r="L68" s="5">
        <v>56922</v>
      </c>
    </row>
    <row r="69" spans="1:12" x14ac:dyDescent="0.25">
      <c r="A69" s="4" t="s">
        <v>32</v>
      </c>
      <c r="B69" s="5">
        <v>10206</v>
      </c>
      <c r="C69" s="5">
        <v>12007</v>
      </c>
      <c r="D69" s="5">
        <v>13126</v>
      </c>
      <c r="E69" s="5">
        <v>15174</v>
      </c>
      <c r="F69" s="5">
        <v>17510</v>
      </c>
      <c r="G69" s="5">
        <v>20222</v>
      </c>
      <c r="H69" s="5">
        <v>22989</v>
      </c>
      <c r="I69" s="5">
        <v>27736</v>
      </c>
      <c r="J69" s="5">
        <v>38784</v>
      </c>
      <c r="K69" s="5">
        <v>49824</v>
      </c>
      <c r="L69" s="5">
        <v>59133</v>
      </c>
    </row>
    <row r="70" spans="1:12" x14ac:dyDescent="0.25">
      <c r="A70" s="4" t="s">
        <v>33</v>
      </c>
      <c r="B70" s="5">
        <v>11559</v>
      </c>
      <c r="C70" s="5">
        <v>13508</v>
      </c>
      <c r="D70" s="5">
        <v>14658</v>
      </c>
      <c r="E70" s="5">
        <v>16890</v>
      </c>
      <c r="F70" s="5">
        <v>19291</v>
      </c>
      <c r="G70" s="5">
        <v>22225</v>
      </c>
      <c r="H70" s="5">
        <v>25187</v>
      </c>
      <c r="I70" s="5">
        <v>30214</v>
      </c>
      <c r="J70" s="5">
        <v>42195</v>
      </c>
      <c r="K70" s="5">
        <v>54060</v>
      </c>
      <c r="L70" s="5">
        <v>64063</v>
      </c>
    </row>
    <row r="71" spans="1:12" x14ac:dyDescent="0.25">
      <c r="A71" s="4" t="s">
        <v>34</v>
      </c>
      <c r="B71" s="5">
        <v>7493</v>
      </c>
      <c r="C71" s="5">
        <v>8875</v>
      </c>
      <c r="D71" s="5">
        <v>9161</v>
      </c>
      <c r="E71" s="5">
        <v>10728</v>
      </c>
      <c r="F71" s="5">
        <v>13184</v>
      </c>
      <c r="G71" s="5">
        <v>15425</v>
      </c>
      <c r="H71" s="5">
        <v>18288</v>
      </c>
      <c r="I71" s="5">
        <v>25920</v>
      </c>
      <c r="J71" s="5">
        <v>37430</v>
      </c>
      <c r="K71" s="5">
        <v>48880</v>
      </c>
      <c r="L71" s="5">
        <v>63373</v>
      </c>
    </row>
    <row r="72" spans="1:12" x14ac:dyDescent="0.25">
      <c r="A72" s="4" t="s">
        <v>35</v>
      </c>
      <c r="B72" s="5">
        <v>7774</v>
      </c>
      <c r="C72" s="5">
        <v>9310</v>
      </c>
      <c r="D72" s="5">
        <v>9617</v>
      </c>
      <c r="E72" s="5">
        <v>11345</v>
      </c>
      <c r="F72" s="5">
        <v>13607</v>
      </c>
      <c r="G72" s="5">
        <v>16455</v>
      </c>
      <c r="H72" s="5">
        <v>19190</v>
      </c>
      <c r="I72" s="5">
        <v>27004</v>
      </c>
      <c r="J72" s="5">
        <v>39331</v>
      </c>
      <c r="K72" s="5">
        <v>51517</v>
      </c>
      <c r="L72" s="5">
        <v>69231</v>
      </c>
    </row>
    <row r="73" spans="1:12" x14ac:dyDescent="0.25">
      <c r="A73" s="4" t="s">
        <v>36</v>
      </c>
      <c r="B73" s="5">
        <v>9812</v>
      </c>
      <c r="C73" s="5">
        <v>11602</v>
      </c>
      <c r="D73" s="5">
        <v>11962</v>
      </c>
      <c r="E73" s="5">
        <v>13979</v>
      </c>
      <c r="F73" s="5">
        <v>16420</v>
      </c>
      <c r="G73" s="5">
        <v>19711</v>
      </c>
      <c r="H73" s="5">
        <v>22868</v>
      </c>
      <c r="I73" s="5">
        <v>29460</v>
      </c>
      <c r="J73" s="5">
        <v>42171</v>
      </c>
      <c r="K73" s="5">
        <v>54664</v>
      </c>
      <c r="L73" s="5">
        <v>72840</v>
      </c>
    </row>
    <row r="74" spans="1:12" x14ac:dyDescent="0.25">
      <c r="A74" s="4" t="s">
        <v>37</v>
      </c>
      <c r="B74" s="5">
        <v>10311</v>
      </c>
      <c r="C74" s="5">
        <v>12161</v>
      </c>
      <c r="D74" s="5">
        <v>13296</v>
      </c>
      <c r="E74" s="5">
        <v>15397</v>
      </c>
      <c r="F74" s="5">
        <v>17655</v>
      </c>
      <c r="G74" s="5">
        <v>20927</v>
      </c>
      <c r="H74" s="5">
        <v>24135</v>
      </c>
      <c r="I74" s="5">
        <v>30665</v>
      </c>
      <c r="J74" s="5">
        <v>43726</v>
      </c>
      <c r="K74" s="5">
        <v>56539</v>
      </c>
      <c r="L74" s="5">
        <v>73747</v>
      </c>
    </row>
    <row r="75" spans="1:12" x14ac:dyDescent="0.25">
      <c r="A75" s="4" t="s">
        <v>38</v>
      </c>
      <c r="B75" s="5">
        <v>11647</v>
      </c>
      <c r="C75" s="5">
        <v>13664</v>
      </c>
      <c r="D75" s="5">
        <v>14834</v>
      </c>
      <c r="E75" s="5">
        <v>17133</v>
      </c>
      <c r="F75" s="5">
        <v>19704</v>
      </c>
      <c r="G75" s="5">
        <v>23316</v>
      </c>
      <c r="H75" s="5">
        <v>26771</v>
      </c>
      <c r="I75" s="5">
        <v>32322</v>
      </c>
      <c r="J75" s="5">
        <v>45732</v>
      </c>
      <c r="K75" s="5">
        <v>58854</v>
      </c>
      <c r="L75" s="5">
        <v>76485</v>
      </c>
    </row>
    <row r="76" spans="1:12" x14ac:dyDescent="0.25">
      <c r="A76" s="4" t="s">
        <v>39</v>
      </c>
      <c r="B76" s="5">
        <v>13109</v>
      </c>
      <c r="C76" s="5">
        <v>15285</v>
      </c>
      <c r="D76" s="5">
        <v>16484</v>
      </c>
      <c r="E76" s="5">
        <v>18978</v>
      </c>
      <c r="F76" s="5">
        <v>21613</v>
      </c>
      <c r="G76" s="5">
        <v>25355</v>
      </c>
      <c r="H76" s="5">
        <v>28947</v>
      </c>
      <c r="I76" s="5">
        <v>34730</v>
      </c>
      <c r="J76" s="5">
        <v>48958</v>
      </c>
      <c r="K76" s="5">
        <v>62797</v>
      </c>
      <c r="L76" s="5">
        <v>79769</v>
      </c>
    </row>
    <row r="77" spans="1:12" x14ac:dyDescent="0.25">
      <c r="A77" s="4" t="s">
        <v>40</v>
      </c>
      <c r="B77" s="5">
        <v>17265</v>
      </c>
      <c r="C77" s="5">
        <v>20088</v>
      </c>
      <c r="D77" s="5">
        <v>21404</v>
      </c>
      <c r="E77" s="5">
        <v>24648</v>
      </c>
      <c r="F77" s="5">
        <v>26997</v>
      </c>
      <c r="G77" s="5">
        <v>31727</v>
      </c>
      <c r="H77" s="5">
        <v>36345</v>
      </c>
      <c r="I77" s="5">
        <v>43724</v>
      </c>
      <c r="J77" s="5">
        <v>62516</v>
      </c>
      <c r="K77" s="5">
        <v>80346</v>
      </c>
      <c r="L77" s="5">
        <v>102197</v>
      </c>
    </row>
    <row r="78" spans="1:12" x14ac:dyDescent="0.25">
      <c r="A78" s="4" t="s">
        <v>41</v>
      </c>
      <c r="B78" s="5">
        <v>7698</v>
      </c>
      <c r="C78" s="5">
        <v>8978</v>
      </c>
      <c r="D78" s="5">
        <v>9254</v>
      </c>
      <c r="E78" s="5">
        <v>10717</v>
      </c>
      <c r="F78" s="5">
        <v>13173</v>
      </c>
      <c r="G78" s="5">
        <v>15530</v>
      </c>
      <c r="H78" s="5">
        <v>18275</v>
      </c>
      <c r="I78" s="5">
        <v>25254</v>
      </c>
      <c r="J78" s="5">
        <v>33705</v>
      </c>
      <c r="K78" s="5">
        <v>42204</v>
      </c>
      <c r="L78" s="5">
        <v>54129</v>
      </c>
    </row>
    <row r="79" spans="1:12" x14ac:dyDescent="0.25">
      <c r="A79" s="4" t="s">
        <v>42</v>
      </c>
      <c r="B79" s="5">
        <v>8165</v>
      </c>
      <c r="C79" s="5">
        <v>9605</v>
      </c>
      <c r="D79" s="5">
        <v>9911</v>
      </c>
      <c r="E79" s="5">
        <v>11544</v>
      </c>
      <c r="F79" s="5">
        <v>14078</v>
      </c>
      <c r="G79" s="5">
        <v>16419</v>
      </c>
      <c r="H79" s="5">
        <v>19394</v>
      </c>
      <c r="I79" s="5">
        <v>27271</v>
      </c>
      <c r="J79" s="5">
        <v>39279</v>
      </c>
      <c r="K79" s="5">
        <v>51146</v>
      </c>
      <c r="L79" s="5">
        <v>66184</v>
      </c>
    </row>
    <row r="80" spans="1:12" x14ac:dyDescent="0.25">
      <c r="A80" s="4" t="s">
        <v>43</v>
      </c>
      <c r="B80" s="5">
        <v>8441</v>
      </c>
      <c r="C80" s="5">
        <v>10042</v>
      </c>
      <c r="D80" s="5">
        <v>10368</v>
      </c>
      <c r="E80" s="5">
        <v>12167</v>
      </c>
      <c r="F80" s="5">
        <v>14493</v>
      </c>
      <c r="G80" s="5">
        <v>17462</v>
      </c>
      <c r="H80" s="5">
        <v>20307</v>
      </c>
      <c r="I80" s="5">
        <v>28368</v>
      </c>
      <c r="J80" s="5">
        <v>41223</v>
      </c>
      <c r="K80" s="5">
        <v>53851</v>
      </c>
      <c r="L80" s="5">
        <v>72234</v>
      </c>
    </row>
    <row r="81" spans="1:12" x14ac:dyDescent="0.25">
      <c r="A81" s="4" t="s">
        <v>44</v>
      </c>
      <c r="B81" s="5">
        <v>10532</v>
      </c>
      <c r="C81" s="5">
        <v>12395</v>
      </c>
      <c r="D81" s="5">
        <v>12774</v>
      </c>
      <c r="E81" s="5">
        <v>14872</v>
      </c>
      <c r="F81" s="5">
        <v>17383</v>
      </c>
      <c r="G81" s="5">
        <v>20809</v>
      </c>
      <c r="H81" s="5">
        <v>24090</v>
      </c>
      <c r="I81" s="5">
        <v>30887</v>
      </c>
      <c r="J81" s="5">
        <v>44137</v>
      </c>
      <c r="K81" s="5">
        <v>57086</v>
      </c>
      <c r="L81" s="5">
        <v>75946</v>
      </c>
    </row>
    <row r="82" spans="1:12" x14ac:dyDescent="0.25">
      <c r="A82" s="4" t="s">
        <v>45</v>
      </c>
      <c r="B82" s="5">
        <v>11050</v>
      </c>
      <c r="C82" s="5">
        <v>12974</v>
      </c>
      <c r="D82" s="5">
        <v>14130</v>
      </c>
      <c r="E82" s="5">
        <v>16314</v>
      </c>
      <c r="F82" s="5">
        <v>18646</v>
      </c>
      <c r="G82" s="5">
        <v>22051</v>
      </c>
      <c r="H82" s="5">
        <v>25384</v>
      </c>
      <c r="I82" s="5">
        <v>32134</v>
      </c>
      <c r="J82" s="5">
        <v>45748</v>
      </c>
      <c r="K82" s="5">
        <v>59026</v>
      </c>
      <c r="L82" s="5">
        <v>76880</v>
      </c>
    </row>
    <row r="83" spans="1:12" x14ac:dyDescent="0.25">
      <c r="A83" s="4" t="s">
        <v>46</v>
      </c>
      <c r="B83" s="5">
        <v>12437</v>
      </c>
      <c r="C83" s="5">
        <v>14535</v>
      </c>
      <c r="D83" s="5">
        <v>15726</v>
      </c>
      <c r="E83" s="5">
        <v>18115</v>
      </c>
      <c r="F83" s="5">
        <v>20772</v>
      </c>
      <c r="G83" s="5">
        <v>24530</v>
      </c>
      <c r="H83" s="5">
        <v>28119</v>
      </c>
      <c r="I83" s="5">
        <v>33853</v>
      </c>
      <c r="J83" s="5">
        <v>47830</v>
      </c>
      <c r="K83" s="5">
        <v>61427</v>
      </c>
      <c r="L83" s="5">
        <v>79718</v>
      </c>
    </row>
    <row r="84" spans="1:12" x14ac:dyDescent="0.25">
      <c r="A84" s="4" t="s">
        <v>47</v>
      </c>
      <c r="B84" s="5">
        <v>13954</v>
      </c>
      <c r="C84" s="5">
        <v>16216</v>
      </c>
      <c r="D84" s="5">
        <v>17439</v>
      </c>
      <c r="E84" s="5">
        <v>20028</v>
      </c>
      <c r="F84" s="5">
        <v>22752</v>
      </c>
      <c r="G84" s="5">
        <v>26641</v>
      </c>
      <c r="H84" s="5">
        <v>30372</v>
      </c>
      <c r="I84" s="5">
        <v>36346</v>
      </c>
      <c r="J84" s="5">
        <v>51169</v>
      </c>
      <c r="K84" s="5">
        <v>65512</v>
      </c>
      <c r="L84" s="5">
        <v>83114</v>
      </c>
    </row>
    <row r="85" spans="1:12" x14ac:dyDescent="0.25">
      <c r="A85" s="4" t="s">
        <v>48</v>
      </c>
      <c r="B85" s="5">
        <v>18264</v>
      </c>
      <c r="C85" s="5">
        <v>21197</v>
      </c>
      <c r="D85" s="5">
        <v>22539</v>
      </c>
      <c r="E85" s="5">
        <v>25907</v>
      </c>
      <c r="F85" s="5">
        <v>28334</v>
      </c>
      <c r="G85" s="5">
        <v>33248</v>
      </c>
      <c r="H85" s="5">
        <v>38040</v>
      </c>
      <c r="I85" s="5">
        <v>45669</v>
      </c>
      <c r="J85" s="5">
        <v>65223</v>
      </c>
      <c r="K85" s="5">
        <v>83702</v>
      </c>
      <c r="L85" s="5">
        <v>106361</v>
      </c>
    </row>
    <row r="87" spans="1:12" x14ac:dyDescent="0.25">
      <c r="A87" s="6" t="s">
        <v>83</v>
      </c>
    </row>
    <row r="88" spans="1:12" x14ac:dyDescent="0.25">
      <c r="A88" s="1" t="s">
        <v>11</v>
      </c>
      <c r="B88" s="17" t="s">
        <v>12</v>
      </c>
      <c r="C88" s="17" t="s">
        <v>13</v>
      </c>
      <c r="D88" s="17" t="s">
        <v>14</v>
      </c>
      <c r="E88" s="17" t="s">
        <v>15</v>
      </c>
      <c r="F88" s="17" t="s">
        <v>16</v>
      </c>
      <c r="G88" s="17" t="s">
        <v>17</v>
      </c>
      <c r="H88" s="17" t="s">
        <v>18</v>
      </c>
      <c r="I88" s="17" t="s">
        <v>19</v>
      </c>
      <c r="J88" s="17" t="s">
        <v>20</v>
      </c>
      <c r="K88" s="17" t="s">
        <v>21</v>
      </c>
      <c r="L88" s="17" t="s">
        <v>22</v>
      </c>
    </row>
    <row r="89" spans="1:12" x14ac:dyDescent="0.25">
      <c r="A89" s="4" t="s">
        <v>23</v>
      </c>
      <c r="B89" s="5">
        <v>7451</v>
      </c>
      <c r="C89" s="5">
        <v>8580</v>
      </c>
      <c r="D89" s="5">
        <v>8852</v>
      </c>
      <c r="E89" s="5">
        <v>10129</v>
      </c>
      <c r="F89" s="5">
        <v>12168</v>
      </c>
      <c r="G89" s="5">
        <v>13983</v>
      </c>
      <c r="H89" s="5">
        <v>16304</v>
      </c>
      <c r="I89" s="5">
        <v>22393</v>
      </c>
      <c r="J89" s="5">
        <v>31503</v>
      </c>
      <c r="K89" s="5">
        <v>40555</v>
      </c>
      <c r="L89" s="5">
        <v>52031</v>
      </c>
    </row>
    <row r="90" spans="1:12" x14ac:dyDescent="0.25">
      <c r="A90" s="4" t="s">
        <v>24</v>
      </c>
      <c r="B90" s="5">
        <v>7760</v>
      </c>
      <c r="C90" s="5">
        <v>9014</v>
      </c>
      <c r="D90" s="5">
        <v>9302</v>
      </c>
      <c r="E90" s="5">
        <v>10710</v>
      </c>
      <c r="F90" s="5">
        <v>12604</v>
      </c>
      <c r="G90" s="5">
        <v>14902</v>
      </c>
      <c r="H90" s="5">
        <v>17122</v>
      </c>
      <c r="I90" s="5">
        <v>23361</v>
      </c>
      <c r="J90" s="5">
        <v>33129</v>
      </c>
      <c r="K90" s="5">
        <v>42770</v>
      </c>
      <c r="L90" s="5">
        <v>56797</v>
      </c>
    </row>
    <row r="91" spans="1:12" x14ac:dyDescent="0.25">
      <c r="A91" s="4" t="s">
        <v>25</v>
      </c>
      <c r="B91" s="5">
        <v>9959</v>
      </c>
      <c r="C91" s="5">
        <v>11428</v>
      </c>
      <c r="D91" s="5">
        <v>11775</v>
      </c>
      <c r="E91" s="5">
        <v>13426</v>
      </c>
      <c r="F91" s="5">
        <v>15479</v>
      </c>
      <c r="G91" s="5">
        <v>18144</v>
      </c>
      <c r="H91" s="5">
        <v>20715</v>
      </c>
      <c r="I91" s="5">
        <v>25989</v>
      </c>
      <c r="J91" s="5">
        <v>36093</v>
      </c>
      <c r="K91" s="5">
        <v>45978</v>
      </c>
      <c r="L91" s="5">
        <v>60374</v>
      </c>
    </row>
    <row r="92" spans="1:12" x14ac:dyDescent="0.25">
      <c r="A92" s="4" t="s">
        <v>26</v>
      </c>
      <c r="B92" s="5">
        <v>11878</v>
      </c>
      <c r="C92" s="5">
        <v>13536</v>
      </c>
      <c r="D92" s="5">
        <v>14590</v>
      </c>
      <c r="E92" s="5">
        <v>16477</v>
      </c>
      <c r="F92" s="5">
        <v>18622</v>
      </c>
      <c r="G92" s="5">
        <v>21556</v>
      </c>
      <c r="H92" s="5">
        <v>24378</v>
      </c>
      <c r="I92" s="5">
        <v>28789</v>
      </c>
      <c r="J92" s="5">
        <v>39473</v>
      </c>
      <c r="K92" s="5">
        <v>49859</v>
      </c>
      <c r="L92" s="5">
        <v>63832</v>
      </c>
    </row>
    <row r="93" spans="1:12" x14ac:dyDescent="0.25">
      <c r="A93" s="4" t="s">
        <v>27</v>
      </c>
      <c r="B93" s="5">
        <v>7171</v>
      </c>
      <c r="C93" s="5">
        <v>8198</v>
      </c>
      <c r="D93" s="5">
        <v>8458</v>
      </c>
      <c r="E93" s="5">
        <v>9632</v>
      </c>
      <c r="F93" s="5">
        <v>11415</v>
      </c>
      <c r="G93" s="5">
        <v>12716</v>
      </c>
      <c r="H93" s="5">
        <v>14640</v>
      </c>
      <c r="I93" s="5">
        <v>19327</v>
      </c>
      <c r="J93" s="5">
        <v>24561</v>
      </c>
      <c r="K93" s="5">
        <v>30194</v>
      </c>
      <c r="L93" s="5">
        <v>34523</v>
      </c>
    </row>
    <row r="94" spans="1:12" x14ac:dyDescent="0.25">
      <c r="A94" s="4" t="s">
        <v>28</v>
      </c>
      <c r="B94" s="5">
        <v>7894</v>
      </c>
      <c r="C94" s="5">
        <v>9084</v>
      </c>
      <c r="D94" s="5">
        <v>9379</v>
      </c>
      <c r="E94" s="5">
        <v>10730</v>
      </c>
      <c r="F94" s="5">
        <v>12688</v>
      </c>
      <c r="G94" s="5">
        <v>14163</v>
      </c>
      <c r="H94" s="5">
        <v>16398</v>
      </c>
      <c r="I94" s="5">
        <v>22093</v>
      </c>
      <c r="J94" s="5">
        <v>30435</v>
      </c>
      <c r="K94" s="5">
        <v>38948</v>
      </c>
      <c r="L94" s="5">
        <v>46145</v>
      </c>
    </row>
    <row r="95" spans="1:12" x14ac:dyDescent="0.25">
      <c r="A95" s="4" t="s">
        <v>29</v>
      </c>
      <c r="B95" s="5">
        <v>8547</v>
      </c>
      <c r="C95" s="5">
        <v>9928</v>
      </c>
      <c r="D95" s="5">
        <v>10250</v>
      </c>
      <c r="E95" s="5">
        <v>11800</v>
      </c>
      <c r="F95" s="5">
        <v>13894</v>
      </c>
      <c r="G95" s="5">
        <v>15972</v>
      </c>
      <c r="H95" s="5">
        <v>18127</v>
      </c>
      <c r="I95" s="5">
        <v>24589</v>
      </c>
      <c r="J95" s="5">
        <v>34486</v>
      </c>
      <c r="K95" s="5">
        <v>44344</v>
      </c>
      <c r="L95" s="5">
        <v>52684</v>
      </c>
    </row>
    <row r="96" spans="1:12" x14ac:dyDescent="0.25">
      <c r="A96" s="4" t="s">
        <v>30</v>
      </c>
      <c r="B96" s="5">
        <v>10976</v>
      </c>
      <c r="C96" s="5">
        <v>12595</v>
      </c>
      <c r="D96" s="5">
        <v>12979</v>
      </c>
      <c r="E96" s="5">
        <v>14797</v>
      </c>
      <c r="F96" s="5">
        <v>17066</v>
      </c>
      <c r="G96" s="5">
        <v>19475</v>
      </c>
      <c r="H96" s="5">
        <v>21971</v>
      </c>
      <c r="I96" s="5">
        <v>27451</v>
      </c>
      <c r="J96" s="5">
        <v>37697</v>
      </c>
      <c r="K96" s="5">
        <v>47806</v>
      </c>
      <c r="L96" s="5">
        <v>56349</v>
      </c>
    </row>
    <row r="97" spans="1:12" x14ac:dyDescent="0.25">
      <c r="A97" s="4" t="s">
        <v>31</v>
      </c>
      <c r="B97" s="5">
        <v>11594</v>
      </c>
      <c r="C97" s="5">
        <v>13274</v>
      </c>
      <c r="D97" s="5">
        <v>14414</v>
      </c>
      <c r="E97" s="5">
        <v>16320</v>
      </c>
      <c r="F97" s="5">
        <v>18409</v>
      </c>
      <c r="G97" s="5">
        <v>20904</v>
      </c>
      <c r="H97" s="5">
        <v>23514</v>
      </c>
      <c r="I97" s="5">
        <v>28951</v>
      </c>
      <c r="J97" s="5">
        <v>39703</v>
      </c>
      <c r="K97" s="5">
        <v>50263</v>
      </c>
      <c r="L97" s="5">
        <v>59174</v>
      </c>
    </row>
    <row r="98" spans="1:12" x14ac:dyDescent="0.25">
      <c r="A98" s="4" t="s">
        <v>32</v>
      </c>
      <c r="B98" s="5">
        <v>13130</v>
      </c>
      <c r="C98" s="5">
        <v>14963</v>
      </c>
      <c r="D98" s="5">
        <v>16143</v>
      </c>
      <c r="E98" s="5">
        <v>18229</v>
      </c>
      <c r="F98" s="5">
        <v>20600</v>
      </c>
      <c r="G98" s="5">
        <v>23346</v>
      </c>
      <c r="H98" s="5">
        <v>26154</v>
      </c>
      <c r="I98" s="5">
        <v>30789</v>
      </c>
      <c r="J98" s="5">
        <v>41847</v>
      </c>
      <c r="K98" s="5">
        <v>52663</v>
      </c>
      <c r="L98" s="5">
        <v>61783</v>
      </c>
    </row>
    <row r="99" spans="1:12" x14ac:dyDescent="0.25">
      <c r="A99" s="4" t="s">
        <v>33</v>
      </c>
      <c r="B99" s="5">
        <v>14873</v>
      </c>
      <c r="C99" s="5">
        <v>16861</v>
      </c>
      <c r="D99" s="5">
        <v>18080</v>
      </c>
      <c r="E99" s="5">
        <v>20355</v>
      </c>
      <c r="F99" s="5">
        <v>22802</v>
      </c>
      <c r="G99" s="5">
        <v>25775</v>
      </c>
      <c r="H99" s="5">
        <v>28785</v>
      </c>
      <c r="I99" s="5">
        <v>33693</v>
      </c>
      <c r="J99" s="5">
        <v>45688</v>
      </c>
      <c r="K99" s="5">
        <v>57314</v>
      </c>
      <c r="L99" s="5">
        <v>67114</v>
      </c>
    </row>
    <row r="100" spans="1:12" x14ac:dyDescent="0.25">
      <c r="A100" s="4" t="s">
        <v>34</v>
      </c>
      <c r="B100" s="5">
        <v>9627</v>
      </c>
      <c r="C100" s="5">
        <v>11035</v>
      </c>
      <c r="D100" s="5">
        <v>11391</v>
      </c>
      <c r="E100" s="5">
        <v>12987</v>
      </c>
      <c r="F100" s="5">
        <v>15454</v>
      </c>
      <c r="G100" s="5">
        <v>17719</v>
      </c>
      <c r="H100" s="5">
        <v>20600</v>
      </c>
      <c r="I100" s="5">
        <v>28046</v>
      </c>
      <c r="J100" s="5">
        <v>39524</v>
      </c>
      <c r="K100" s="5">
        <v>50737</v>
      </c>
      <c r="L100" s="5">
        <v>64930</v>
      </c>
    </row>
    <row r="101" spans="1:12" x14ac:dyDescent="0.25">
      <c r="A101" s="4" t="s">
        <v>35</v>
      </c>
      <c r="B101" s="5">
        <v>9990</v>
      </c>
      <c r="C101" s="5">
        <v>11551</v>
      </c>
      <c r="D101" s="5">
        <v>11926</v>
      </c>
      <c r="E101" s="5">
        <v>13682</v>
      </c>
      <c r="F101" s="5">
        <v>15961</v>
      </c>
      <c r="G101" s="5">
        <v>18820</v>
      </c>
      <c r="H101" s="5">
        <v>21577</v>
      </c>
      <c r="I101" s="5">
        <v>29203</v>
      </c>
      <c r="J101" s="5">
        <v>41486</v>
      </c>
      <c r="K101" s="5">
        <v>53420</v>
      </c>
      <c r="L101" s="5">
        <v>70770</v>
      </c>
    </row>
    <row r="102" spans="1:12" x14ac:dyDescent="0.25">
      <c r="A102" s="4" t="s">
        <v>36</v>
      </c>
      <c r="B102" s="5">
        <v>12614</v>
      </c>
      <c r="C102" s="5">
        <v>14438</v>
      </c>
      <c r="D102" s="5">
        <v>14882</v>
      </c>
      <c r="E102" s="5">
        <v>16936</v>
      </c>
      <c r="F102" s="5">
        <v>19409</v>
      </c>
      <c r="G102" s="5">
        <v>22717</v>
      </c>
      <c r="H102" s="5">
        <v>25906</v>
      </c>
      <c r="I102" s="5">
        <v>32340</v>
      </c>
      <c r="J102" s="5">
        <v>45035</v>
      </c>
      <c r="K102" s="5">
        <v>57272</v>
      </c>
      <c r="L102" s="5">
        <v>75075</v>
      </c>
    </row>
    <row r="103" spans="1:12" x14ac:dyDescent="0.25">
      <c r="A103" s="4" t="s">
        <v>37</v>
      </c>
      <c r="B103" s="5">
        <v>13260</v>
      </c>
      <c r="C103" s="5">
        <v>15144</v>
      </c>
      <c r="D103" s="5">
        <v>16343</v>
      </c>
      <c r="E103" s="5">
        <v>18482</v>
      </c>
      <c r="F103" s="5">
        <v>20781</v>
      </c>
      <c r="G103" s="5">
        <v>24075</v>
      </c>
      <c r="H103" s="5">
        <v>27318</v>
      </c>
      <c r="I103" s="5">
        <v>33694</v>
      </c>
      <c r="J103" s="5">
        <v>46738</v>
      </c>
      <c r="K103" s="5">
        <v>59289</v>
      </c>
      <c r="L103" s="5">
        <v>76147</v>
      </c>
    </row>
    <row r="104" spans="1:12" x14ac:dyDescent="0.25">
      <c r="A104" s="4" t="s">
        <v>38</v>
      </c>
      <c r="B104" s="5">
        <v>14983</v>
      </c>
      <c r="C104" s="5">
        <v>17040</v>
      </c>
      <c r="D104" s="5">
        <v>18282</v>
      </c>
      <c r="E104" s="5">
        <v>20623</v>
      </c>
      <c r="F104" s="5">
        <v>23238</v>
      </c>
      <c r="G104" s="5">
        <v>26876</v>
      </c>
      <c r="H104" s="5">
        <v>30370</v>
      </c>
      <c r="I104" s="5">
        <v>35790</v>
      </c>
      <c r="J104" s="5">
        <v>49198</v>
      </c>
      <c r="K104" s="5">
        <v>62054</v>
      </c>
      <c r="L104" s="5">
        <v>79327</v>
      </c>
    </row>
    <row r="105" spans="1:12" x14ac:dyDescent="0.25">
      <c r="A105" s="4" t="s">
        <v>39</v>
      </c>
      <c r="B105" s="5">
        <v>16869</v>
      </c>
      <c r="C105" s="5">
        <v>19089</v>
      </c>
      <c r="D105" s="5">
        <v>20372</v>
      </c>
      <c r="E105" s="5">
        <v>22914</v>
      </c>
      <c r="F105" s="5">
        <v>25602</v>
      </c>
      <c r="G105" s="5">
        <v>29378</v>
      </c>
      <c r="H105" s="5">
        <v>33018</v>
      </c>
      <c r="I105" s="5">
        <v>38664</v>
      </c>
      <c r="J105" s="5">
        <v>52898</v>
      </c>
      <c r="K105" s="5">
        <v>66456</v>
      </c>
      <c r="L105" s="5">
        <v>83085</v>
      </c>
    </row>
    <row r="106" spans="1:12" x14ac:dyDescent="0.25">
      <c r="A106" s="4" t="s">
        <v>40</v>
      </c>
      <c r="B106" s="5">
        <v>22224</v>
      </c>
      <c r="C106" s="5">
        <v>25105</v>
      </c>
      <c r="D106" s="5">
        <v>26533</v>
      </c>
      <c r="E106" s="5">
        <v>29839</v>
      </c>
      <c r="F106" s="5">
        <v>32285</v>
      </c>
      <c r="G106" s="5">
        <v>37059</v>
      </c>
      <c r="H106" s="5">
        <v>41736</v>
      </c>
      <c r="I106" s="5">
        <v>48943</v>
      </c>
      <c r="J106" s="5">
        <v>67728</v>
      </c>
      <c r="K106" s="5">
        <v>85199</v>
      </c>
      <c r="L106" s="5">
        <v>106611</v>
      </c>
    </row>
    <row r="107" spans="1:12" x14ac:dyDescent="0.25">
      <c r="A107" s="4" t="s">
        <v>41</v>
      </c>
      <c r="B107" s="5">
        <v>9887</v>
      </c>
      <c r="C107" s="5">
        <v>11201</v>
      </c>
      <c r="D107" s="5">
        <v>11548</v>
      </c>
      <c r="E107" s="5">
        <v>13048</v>
      </c>
      <c r="F107" s="5">
        <v>15518</v>
      </c>
      <c r="G107" s="5">
        <v>17900</v>
      </c>
      <c r="H107" s="5">
        <v>20668</v>
      </c>
      <c r="I107" s="5">
        <v>27477</v>
      </c>
      <c r="J107" s="5">
        <v>35963</v>
      </c>
      <c r="K107" s="5">
        <v>44284</v>
      </c>
      <c r="L107" s="5">
        <v>55961</v>
      </c>
    </row>
    <row r="108" spans="1:12" x14ac:dyDescent="0.25">
      <c r="A108" s="4" t="s">
        <v>42</v>
      </c>
      <c r="B108" s="5">
        <v>10490</v>
      </c>
      <c r="C108" s="5">
        <v>11962</v>
      </c>
      <c r="D108" s="5">
        <v>12342</v>
      </c>
      <c r="E108" s="5">
        <v>14009</v>
      </c>
      <c r="F108" s="5">
        <v>16559</v>
      </c>
      <c r="G108" s="5">
        <v>18928</v>
      </c>
      <c r="H108" s="5">
        <v>21926</v>
      </c>
      <c r="I108" s="5">
        <v>29611</v>
      </c>
      <c r="J108" s="5">
        <v>41593</v>
      </c>
      <c r="K108" s="5">
        <v>53213</v>
      </c>
      <c r="L108" s="5">
        <v>67939</v>
      </c>
    </row>
    <row r="109" spans="1:12" x14ac:dyDescent="0.25">
      <c r="A109" s="4" t="s">
        <v>43</v>
      </c>
      <c r="B109" s="5">
        <v>10848</v>
      </c>
      <c r="C109" s="5">
        <v>12478</v>
      </c>
      <c r="D109" s="5">
        <v>12878</v>
      </c>
      <c r="E109" s="5">
        <v>14709</v>
      </c>
      <c r="F109" s="5">
        <v>17057</v>
      </c>
      <c r="G109" s="5">
        <v>20039</v>
      </c>
      <c r="H109" s="5">
        <v>22911</v>
      </c>
      <c r="I109" s="5">
        <v>30780</v>
      </c>
      <c r="J109" s="5">
        <v>43594</v>
      </c>
      <c r="K109" s="5">
        <v>55961</v>
      </c>
      <c r="L109" s="5">
        <v>73965</v>
      </c>
    </row>
    <row r="110" spans="1:12" x14ac:dyDescent="0.25">
      <c r="A110" s="4" t="s">
        <v>44</v>
      </c>
      <c r="B110" s="5">
        <v>13539</v>
      </c>
      <c r="C110" s="5">
        <v>15440</v>
      </c>
      <c r="D110" s="5">
        <v>15911</v>
      </c>
      <c r="E110" s="5">
        <v>18049</v>
      </c>
      <c r="F110" s="5">
        <v>20598</v>
      </c>
      <c r="G110" s="5">
        <v>24045</v>
      </c>
      <c r="H110" s="5">
        <v>27363</v>
      </c>
      <c r="I110" s="5">
        <v>33996</v>
      </c>
      <c r="J110" s="5">
        <v>47235</v>
      </c>
      <c r="K110" s="5">
        <v>59917</v>
      </c>
      <c r="L110" s="5">
        <v>78391</v>
      </c>
    </row>
    <row r="111" spans="1:12" x14ac:dyDescent="0.25">
      <c r="A111" s="4" t="s">
        <v>45</v>
      </c>
      <c r="B111" s="5">
        <v>14211</v>
      </c>
      <c r="C111" s="5">
        <v>16174</v>
      </c>
      <c r="D111" s="5">
        <v>17398</v>
      </c>
      <c r="E111" s="5">
        <v>19626</v>
      </c>
      <c r="F111" s="5">
        <v>22004</v>
      </c>
      <c r="G111" s="5">
        <v>25435</v>
      </c>
      <c r="H111" s="5">
        <v>28808</v>
      </c>
      <c r="I111" s="5">
        <v>35397</v>
      </c>
      <c r="J111" s="5">
        <v>48999</v>
      </c>
      <c r="K111" s="5">
        <v>62006</v>
      </c>
      <c r="L111" s="5">
        <v>79495</v>
      </c>
    </row>
    <row r="112" spans="1:12" x14ac:dyDescent="0.25">
      <c r="A112" s="4" t="s">
        <v>46</v>
      </c>
      <c r="B112" s="5">
        <v>16000</v>
      </c>
      <c r="C112" s="5">
        <v>18141</v>
      </c>
      <c r="D112" s="5">
        <v>19411</v>
      </c>
      <c r="E112" s="5">
        <v>21848</v>
      </c>
      <c r="F112" s="5">
        <v>24554</v>
      </c>
      <c r="G112" s="5">
        <v>28339</v>
      </c>
      <c r="H112" s="5">
        <v>31973</v>
      </c>
      <c r="I112" s="5">
        <v>37573</v>
      </c>
      <c r="J112" s="5">
        <v>51551</v>
      </c>
      <c r="K112" s="5">
        <v>64874</v>
      </c>
      <c r="L112" s="5">
        <v>82793</v>
      </c>
    </row>
    <row r="113" spans="1:12" x14ac:dyDescent="0.25">
      <c r="A113" s="4" t="s">
        <v>47</v>
      </c>
      <c r="B113" s="5">
        <v>17956</v>
      </c>
      <c r="C113" s="5">
        <v>20268</v>
      </c>
      <c r="D113" s="5">
        <v>21579</v>
      </c>
      <c r="E113" s="5">
        <v>24222</v>
      </c>
      <c r="F113" s="5">
        <v>27004</v>
      </c>
      <c r="G113" s="5">
        <v>30932</v>
      </c>
      <c r="H113" s="5">
        <v>34714</v>
      </c>
      <c r="I113" s="5">
        <v>40549</v>
      </c>
      <c r="J113" s="5">
        <v>55382</v>
      </c>
      <c r="K113" s="5">
        <v>69435</v>
      </c>
      <c r="L113" s="5">
        <v>86681</v>
      </c>
    </row>
    <row r="114" spans="1:12" x14ac:dyDescent="0.25">
      <c r="A114" s="4" t="s">
        <v>48</v>
      </c>
      <c r="B114" s="5">
        <v>23511</v>
      </c>
      <c r="C114" s="5">
        <v>26505</v>
      </c>
      <c r="D114" s="5">
        <v>27968</v>
      </c>
      <c r="E114" s="5">
        <v>31404</v>
      </c>
      <c r="F114" s="5">
        <v>33933</v>
      </c>
      <c r="G114" s="5">
        <v>38894</v>
      </c>
      <c r="H114" s="5">
        <v>43752</v>
      </c>
      <c r="I114" s="5">
        <v>51204</v>
      </c>
      <c r="J114" s="5">
        <v>70755</v>
      </c>
      <c r="K114" s="5">
        <v>88862</v>
      </c>
      <c r="L114" s="5">
        <v>111066</v>
      </c>
    </row>
    <row r="116" spans="1:12" x14ac:dyDescent="0.25">
      <c r="A116" s="18" t="s">
        <v>84</v>
      </c>
    </row>
    <row r="117" spans="1:12" x14ac:dyDescent="0.25">
      <c r="A117" s="1" t="s">
        <v>11</v>
      </c>
      <c r="B117" s="17" t="s">
        <v>12</v>
      </c>
      <c r="C117" s="17" t="s">
        <v>13</v>
      </c>
      <c r="D117" s="17" t="s">
        <v>14</v>
      </c>
      <c r="E117" s="17" t="s">
        <v>15</v>
      </c>
      <c r="F117" s="17" t="s">
        <v>16</v>
      </c>
      <c r="G117" s="17" t="s">
        <v>17</v>
      </c>
      <c r="H117" s="17" t="s">
        <v>18</v>
      </c>
      <c r="I117" s="17" t="s">
        <v>19</v>
      </c>
      <c r="J117" s="17" t="s">
        <v>20</v>
      </c>
      <c r="K117" s="17" t="s">
        <v>21</v>
      </c>
      <c r="L117" s="17" t="s">
        <v>22</v>
      </c>
    </row>
    <row r="118" spans="1:12" x14ac:dyDescent="0.25">
      <c r="A118" s="4" t="s">
        <v>23</v>
      </c>
      <c r="B118" s="5">
        <v>3796</v>
      </c>
      <c r="C118" s="5">
        <v>5816</v>
      </c>
      <c r="D118" s="5">
        <v>6088</v>
      </c>
      <c r="E118" s="5">
        <v>8404</v>
      </c>
      <c r="F118" s="5">
        <v>12259</v>
      </c>
      <c r="G118" s="5">
        <v>15653</v>
      </c>
      <c r="H118" s="5">
        <v>20065</v>
      </c>
      <c r="I118" s="5">
        <v>32392</v>
      </c>
      <c r="J118" s="5">
        <v>50206</v>
      </c>
      <c r="K118" s="5">
        <v>68500</v>
      </c>
      <c r="L118" s="5">
        <v>91695</v>
      </c>
    </row>
    <row r="119" spans="1:12" x14ac:dyDescent="0.25">
      <c r="A119" s="4" t="s">
        <v>24</v>
      </c>
      <c r="B119" s="5">
        <v>3953</v>
      </c>
      <c r="C119" s="5">
        <v>6220</v>
      </c>
      <c r="D119" s="5">
        <v>6524</v>
      </c>
      <c r="E119" s="5">
        <v>9099</v>
      </c>
      <c r="F119" s="5">
        <v>12655</v>
      </c>
      <c r="G119" s="5">
        <v>17021</v>
      </c>
      <c r="H119" s="5">
        <v>21226</v>
      </c>
      <c r="I119" s="5">
        <v>33858</v>
      </c>
      <c r="J119" s="5">
        <v>52989</v>
      </c>
      <c r="K119" s="5">
        <v>72471</v>
      </c>
      <c r="L119" s="5">
        <v>100822</v>
      </c>
    </row>
    <row r="120" spans="1:12" x14ac:dyDescent="0.25">
      <c r="A120" s="4" t="s">
        <v>25</v>
      </c>
      <c r="B120" s="5">
        <v>5073</v>
      </c>
      <c r="C120" s="5">
        <v>7707</v>
      </c>
      <c r="D120" s="5">
        <v>8057</v>
      </c>
      <c r="E120" s="5">
        <v>11056</v>
      </c>
      <c r="F120" s="5">
        <v>14864</v>
      </c>
      <c r="G120" s="5">
        <v>19902</v>
      </c>
      <c r="H120" s="5">
        <v>24743</v>
      </c>
      <c r="I120" s="5">
        <v>35420</v>
      </c>
      <c r="J120" s="5">
        <v>55088</v>
      </c>
      <c r="K120" s="5">
        <v>75067</v>
      </c>
      <c r="L120" s="5">
        <v>104160</v>
      </c>
    </row>
    <row r="121" spans="1:12" x14ac:dyDescent="0.25">
      <c r="A121" s="4" t="s">
        <v>26</v>
      </c>
      <c r="B121" s="5">
        <v>6047</v>
      </c>
      <c r="C121" s="5">
        <v>9019</v>
      </c>
      <c r="D121" s="5">
        <v>10761</v>
      </c>
      <c r="E121" s="5">
        <v>14189</v>
      </c>
      <c r="F121" s="5">
        <v>18134</v>
      </c>
      <c r="G121" s="5">
        <v>23669</v>
      </c>
      <c r="H121" s="5">
        <v>28969</v>
      </c>
      <c r="I121" s="5">
        <v>37901</v>
      </c>
      <c r="J121" s="5">
        <v>58642</v>
      </c>
      <c r="K121" s="5">
        <v>79631</v>
      </c>
      <c r="L121" s="5">
        <v>107867</v>
      </c>
    </row>
    <row r="122" spans="1:12" x14ac:dyDescent="0.25">
      <c r="A122" s="4" t="s">
        <v>27</v>
      </c>
      <c r="B122" s="5">
        <v>3655</v>
      </c>
      <c r="C122" s="5">
        <v>5471</v>
      </c>
      <c r="D122" s="5">
        <v>5722</v>
      </c>
      <c r="E122" s="5">
        <v>7832</v>
      </c>
      <c r="F122" s="5">
        <v>11170</v>
      </c>
      <c r="G122" s="5">
        <v>13525</v>
      </c>
      <c r="H122" s="5">
        <v>17141</v>
      </c>
      <c r="I122" s="5">
        <v>26632</v>
      </c>
      <c r="J122" s="5">
        <v>36624</v>
      </c>
      <c r="K122" s="5">
        <v>48013</v>
      </c>
      <c r="L122" s="5">
        <v>56762</v>
      </c>
    </row>
    <row r="123" spans="1:12" x14ac:dyDescent="0.25">
      <c r="A123" s="4" t="s">
        <v>28</v>
      </c>
      <c r="B123" s="5">
        <v>4022</v>
      </c>
      <c r="C123" s="5">
        <v>6150</v>
      </c>
      <c r="D123" s="5">
        <v>6453</v>
      </c>
      <c r="E123" s="5">
        <v>8899</v>
      </c>
      <c r="F123" s="5">
        <v>12575</v>
      </c>
      <c r="G123" s="5">
        <v>15263</v>
      </c>
      <c r="H123" s="5">
        <v>19484</v>
      </c>
      <c r="I123" s="5">
        <v>31017</v>
      </c>
      <c r="J123" s="5">
        <v>47244</v>
      </c>
      <c r="K123" s="5">
        <v>64452</v>
      </c>
      <c r="L123" s="5">
        <v>78998</v>
      </c>
    </row>
    <row r="124" spans="1:12" x14ac:dyDescent="0.25">
      <c r="A124" s="4" t="s">
        <v>29</v>
      </c>
      <c r="B124" s="5">
        <v>4353</v>
      </c>
      <c r="C124" s="5">
        <v>6855</v>
      </c>
      <c r="D124" s="5">
        <v>7196</v>
      </c>
      <c r="E124" s="5">
        <v>10031</v>
      </c>
      <c r="F124" s="5">
        <v>13963</v>
      </c>
      <c r="G124" s="5">
        <v>17856</v>
      </c>
      <c r="H124" s="5">
        <v>21898</v>
      </c>
      <c r="I124" s="5">
        <v>34983</v>
      </c>
      <c r="J124" s="5">
        <v>54316</v>
      </c>
      <c r="K124" s="5">
        <v>74238</v>
      </c>
      <c r="L124" s="5">
        <v>91093</v>
      </c>
    </row>
    <row r="125" spans="1:12" x14ac:dyDescent="0.25">
      <c r="A125" s="4" t="s">
        <v>30</v>
      </c>
      <c r="B125" s="5">
        <v>5590</v>
      </c>
      <c r="C125" s="5">
        <v>8495</v>
      </c>
      <c r="D125" s="5">
        <v>8886</v>
      </c>
      <c r="E125" s="5">
        <v>12187</v>
      </c>
      <c r="F125" s="5">
        <v>16393</v>
      </c>
      <c r="G125" s="5">
        <v>20879</v>
      </c>
      <c r="H125" s="5">
        <v>25532</v>
      </c>
      <c r="I125" s="5">
        <v>36625</v>
      </c>
      <c r="J125" s="5">
        <v>56509</v>
      </c>
      <c r="K125" s="5">
        <v>76937</v>
      </c>
      <c r="L125" s="5">
        <v>94205</v>
      </c>
    </row>
    <row r="126" spans="1:12" x14ac:dyDescent="0.25">
      <c r="A126" s="4" t="s">
        <v>31</v>
      </c>
      <c r="B126" s="5">
        <v>5904</v>
      </c>
      <c r="C126" s="5">
        <v>8922</v>
      </c>
      <c r="D126" s="5">
        <v>10835</v>
      </c>
      <c r="E126" s="5">
        <v>14299</v>
      </c>
      <c r="F126" s="5">
        <v>18130</v>
      </c>
      <c r="G126" s="5">
        <v>22775</v>
      </c>
      <c r="H126" s="5">
        <v>27647</v>
      </c>
      <c r="I126" s="5">
        <v>38656</v>
      </c>
      <c r="J126" s="5">
        <v>59533</v>
      </c>
      <c r="K126" s="5">
        <v>80874</v>
      </c>
      <c r="L126" s="5">
        <v>98882</v>
      </c>
    </row>
    <row r="127" spans="1:12" x14ac:dyDescent="0.25">
      <c r="A127" s="4" t="s">
        <v>32</v>
      </c>
      <c r="B127" s="5">
        <v>6685</v>
      </c>
      <c r="C127" s="5">
        <v>9973</v>
      </c>
      <c r="D127" s="5">
        <v>11926</v>
      </c>
      <c r="E127" s="5">
        <v>15715</v>
      </c>
      <c r="F127" s="5">
        <v>20076</v>
      </c>
      <c r="G127" s="5">
        <v>25188</v>
      </c>
      <c r="H127" s="5">
        <v>30419</v>
      </c>
      <c r="I127" s="5">
        <v>39800</v>
      </c>
      <c r="J127" s="5">
        <v>61215</v>
      </c>
      <c r="K127" s="5">
        <v>83071</v>
      </c>
      <c r="L127" s="5">
        <v>101500</v>
      </c>
    </row>
    <row r="128" spans="1:12" x14ac:dyDescent="0.25">
      <c r="A128" s="4" t="s">
        <v>33</v>
      </c>
      <c r="B128" s="5">
        <v>7570</v>
      </c>
      <c r="C128" s="5">
        <v>11129</v>
      </c>
      <c r="D128" s="5">
        <v>13117</v>
      </c>
      <c r="E128" s="5">
        <v>17243</v>
      </c>
      <c r="F128" s="5">
        <v>21711</v>
      </c>
      <c r="G128" s="5">
        <v>27235</v>
      </c>
      <c r="H128" s="5">
        <v>32827</v>
      </c>
      <c r="I128" s="5">
        <v>42762</v>
      </c>
      <c r="J128" s="5">
        <v>65977</v>
      </c>
      <c r="K128" s="5">
        <v>89467</v>
      </c>
      <c r="L128" s="5">
        <v>109270</v>
      </c>
    </row>
    <row r="129" spans="1:12" x14ac:dyDescent="0.25">
      <c r="A129" s="4" t="s">
        <v>34</v>
      </c>
      <c r="B129" s="5">
        <v>4905</v>
      </c>
      <c r="C129" s="5">
        <v>7412</v>
      </c>
      <c r="D129" s="5">
        <v>7772</v>
      </c>
      <c r="E129" s="5">
        <v>10652</v>
      </c>
      <c r="F129" s="5">
        <v>15294</v>
      </c>
      <c r="G129" s="5">
        <v>19519</v>
      </c>
      <c r="H129" s="5">
        <v>24980</v>
      </c>
      <c r="I129" s="5">
        <v>40058</v>
      </c>
      <c r="J129" s="5">
        <v>62483</v>
      </c>
      <c r="K129" s="5">
        <v>85146</v>
      </c>
      <c r="L129" s="5">
        <v>113833</v>
      </c>
    </row>
    <row r="130" spans="1:12" x14ac:dyDescent="0.25">
      <c r="A130" s="4" t="s">
        <v>35</v>
      </c>
      <c r="B130" s="5">
        <v>5089</v>
      </c>
      <c r="C130" s="5">
        <v>7902</v>
      </c>
      <c r="D130" s="5">
        <v>8298</v>
      </c>
      <c r="E130" s="5">
        <v>11497</v>
      </c>
      <c r="F130" s="5">
        <v>15753</v>
      </c>
      <c r="G130" s="5">
        <v>21175</v>
      </c>
      <c r="H130" s="5">
        <v>26383</v>
      </c>
      <c r="I130" s="5">
        <v>41822</v>
      </c>
      <c r="J130" s="5">
        <v>65863</v>
      </c>
      <c r="K130" s="5">
        <v>89982</v>
      </c>
      <c r="L130" s="5">
        <v>125048</v>
      </c>
    </row>
    <row r="131" spans="1:12" x14ac:dyDescent="0.25">
      <c r="A131" s="4" t="s">
        <v>36</v>
      </c>
      <c r="B131" s="5">
        <v>6424</v>
      </c>
      <c r="C131" s="5">
        <v>9689</v>
      </c>
      <c r="D131" s="5">
        <v>10142</v>
      </c>
      <c r="E131" s="5">
        <v>13862</v>
      </c>
      <c r="F131" s="5">
        <v>18425</v>
      </c>
      <c r="G131" s="5">
        <v>24674</v>
      </c>
      <c r="H131" s="5">
        <v>30669</v>
      </c>
      <c r="I131" s="5">
        <v>43697</v>
      </c>
      <c r="J131" s="5">
        <v>68401</v>
      </c>
      <c r="K131" s="5">
        <v>93133</v>
      </c>
      <c r="L131" s="5">
        <v>129112</v>
      </c>
    </row>
    <row r="132" spans="1:12" x14ac:dyDescent="0.25">
      <c r="A132" s="4" t="s">
        <v>37</v>
      </c>
      <c r="B132" s="5">
        <v>6752</v>
      </c>
      <c r="C132" s="5">
        <v>10128</v>
      </c>
      <c r="D132" s="5">
        <v>12101</v>
      </c>
      <c r="E132" s="5">
        <v>15984</v>
      </c>
      <c r="F132" s="5">
        <v>20183</v>
      </c>
      <c r="G132" s="5">
        <v>26391</v>
      </c>
      <c r="H132" s="5">
        <v>32483</v>
      </c>
      <c r="I132" s="5">
        <v>45389</v>
      </c>
      <c r="J132" s="5">
        <v>70778</v>
      </c>
      <c r="K132" s="5">
        <v>96142</v>
      </c>
      <c r="L132" s="5">
        <v>130208</v>
      </c>
    </row>
    <row r="133" spans="1:12" x14ac:dyDescent="0.25">
      <c r="A133" s="4" t="s">
        <v>38</v>
      </c>
      <c r="B133" s="5">
        <v>7628</v>
      </c>
      <c r="C133" s="5">
        <v>11307</v>
      </c>
      <c r="D133" s="5">
        <v>13324</v>
      </c>
      <c r="E133" s="5">
        <v>17571</v>
      </c>
      <c r="F133" s="5">
        <v>22363</v>
      </c>
      <c r="G133" s="5">
        <v>29219</v>
      </c>
      <c r="H133" s="5">
        <v>35774</v>
      </c>
      <c r="I133" s="5">
        <v>46745</v>
      </c>
      <c r="J133" s="5">
        <v>72775</v>
      </c>
      <c r="K133" s="5">
        <v>98752</v>
      </c>
      <c r="L133" s="5">
        <v>133655</v>
      </c>
    </row>
    <row r="134" spans="1:12" x14ac:dyDescent="0.25">
      <c r="A134" s="4" t="s">
        <v>39</v>
      </c>
      <c r="B134" s="5">
        <v>8587</v>
      </c>
      <c r="C134" s="5">
        <v>12551</v>
      </c>
      <c r="D134" s="5">
        <v>14602</v>
      </c>
      <c r="E134" s="5">
        <v>19205</v>
      </c>
      <c r="F134" s="5">
        <v>24097</v>
      </c>
      <c r="G134" s="5">
        <v>31182</v>
      </c>
      <c r="H134" s="5">
        <v>37982</v>
      </c>
      <c r="I134" s="5">
        <v>49412</v>
      </c>
      <c r="J134" s="5">
        <v>77009</v>
      </c>
      <c r="K134" s="5">
        <v>104407</v>
      </c>
      <c r="L134" s="5">
        <v>138007</v>
      </c>
    </row>
    <row r="135" spans="1:12" x14ac:dyDescent="0.25">
      <c r="A135" s="4" t="s">
        <v>40</v>
      </c>
      <c r="B135" s="5">
        <v>11310</v>
      </c>
      <c r="C135" s="5">
        <v>16461</v>
      </c>
      <c r="D135" s="5">
        <v>18652</v>
      </c>
      <c r="E135" s="5">
        <v>24649</v>
      </c>
      <c r="F135" s="5">
        <v>28890</v>
      </c>
      <c r="G135" s="5">
        <v>37841</v>
      </c>
      <c r="H135" s="5">
        <v>46581</v>
      </c>
      <c r="I135" s="5">
        <v>61169</v>
      </c>
      <c r="J135" s="5">
        <v>97638</v>
      </c>
      <c r="K135" s="5">
        <v>132939</v>
      </c>
      <c r="L135" s="5">
        <v>176202</v>
      </c>
    </row>
    <row r="136" spans="1:12" x14ac:dyDescent="0.25">
      <c r="A136" s="4" t="s">
        <v>41</v>
      </c>
      <c r="B136" s="5">
        <v>5038</v>
      </c>
      <c r="C136" s="5">
        <v>7334</v>
      </c>
      <c r="D136" s="5">
        <v>7661</v>
      </c>
      <c r="E136" s="5">
        <v>10326</v>
      </c>
      <c r="F136" s="5">
        <v>14956</v>
      </c>
      <c r="G136" s="5">
        <v>19396</v>
      </c>
      <c r="H136" s="5">
        <v>24612</v>
      </c>
      <c r="I136" s="5">
        <v>38401</v>
      </c>
      <c r="J136" s="5">
        <v>54743</v>
      </c>
      <c r="K136" s="5">
        <v>71565</v>
      </c>
      <c r="L136" s="5">
        <v>95167</v>
      </c>
    </row>
    <row r="137" spans="1:12" x14ac:dyDescent="0.25">
      <c r="A137" s="4" t="s">
        <v>42</v>
      </c>
      <c r="B137" s="5">
        <v>5344</v>
      </c>
      <c r="C137" s="5">
        <v>7949</v>
      </c>
      <c r="D137" s="5">
        <v>8328</v>
      </c>
      <c r="E137" s="5">
        <v>11319</v>
      </c>
      <c r="F137" s="5">
        <v>16098</v>
      </c>
      <c r="G137" s="5">
        <v>20499</v>
      </c>
      <c r="H137" s="5">
        <v>26166</v>
      </c>
      <c r="I137" s="5">
        <v>41728</v>
      </c>
      <c r="J137" s="5">
        <v>65104</v>
      </c>
      <c r="K137" s="5">
        <v>88590</v>
      </c>
      <c r="L137" s="5">
        <v>118353</v>
      </c>
    </row>
    <row r="138" spans="1:12" x14ac:dyDescent="0.25">
      <c r="A138" s="4" t="s">
        <v>43</v>
      </c>
      <c r="B138" s="5">
        <v>5526</v>
      </c>
      <c r="C138" s="5">
        <v>8446</v>
      </c>
      <c r="D138" s="5">
        <v>8863</v>
      </c>
      <c r="E138" s="5">
        <v>12183</v>
      </c>
      <c r="F138" s="5">
        <v>16549</v>
      </c>
      <c r="G138" s="5">
        <v>22189</v>
      </c>
      <c r="H138" s="5">
        <v>27599</v>
      </c>
      <c r="I138" s="5">
        <v>43528</v>
      </c>
      <c r="J138" s="5">
        <v>68578</v>
      </c>
      <c r="K138" s="5">
        <v>93574</v>
      </c>
      <c r="L138" s="5">
        <v>129959</v>
      </c>
    </row>
    <row r="139" spans="1:12" x14ac:dyDescent="0.25">
      <c r="A139" s="4" t="s">
        <v>44</v>
      </c>
      <c r="B139" s="5">
        <v>6895</v>
      </c>
      <c r="C139" s="5">
        <v>10283</v>
      </c>
      <c r="D139" s="5">
        <v>10758</v>
      </c>
      <c r="E139" s="5">
        <v>14619</v>
      </c>
      <c r="F139" s="5">
        <v>19303</v>
      </c>
      <c r="G139" s="5">
        <v>25800</v>
      </c>
      <c r="H139" s="5">
        <v>32023</v>
      </c>
      <c r="I139" s="5">
        <v>45451</v>
      </c>
      <c r="J139" s="5">
        <v>71190</v>
      </c>
      <c r="K139" s="5">
        <v>96821</v>
      </c>
      <c r="L139" s="5">
        <v>134154</v>
      </c>
    </row>
    <row r="140" spans="1:12" x14ac:dyDescent="0.25">
      <c r="A140" s="4" t="s">
        <v>45</v>
      </c>
      <c r="B140" s="5">
        <v>7236</v>
      </c>
      <c r="C140" s="5">
        <v>10740</v>
      </c>
      <c r="D140" s="5">
        <v>12735</v>
      </c>
      <c r="E140" s="5">
        <v>16762</v>
      </c>
      <c r="F140" s="5">
        <v>21089</v>
      </c>
      <c r="G140" s="5">
        <v>27540</v>
      </c>
      <c r="H140" s="5">
        <v>33862</v>
      </c>
      <c r="I140" s="5">
        <v>47202</v>
      </c>
      <c r="J140" s="5">
        <v>73649</v>
      </c>
      <c r="K140" s="5">
        <v>99935</v>
      </c>
      <c r="L140" s="5">
        <v>135277</v>
      </c>
    </row>
    <row r="141" spans="1:12" x14ac:dyDescent="0.25">
      <c r="A141" s="4" t="s">
        <v>46</v>
      </c>
      <c r="B141" s="5">
        <v>8145</v>
      </c>
      <c r="C141" s="5">
        <v>11963</v>
      </c>
      <c r="D141" s="5">
        <v>14004</v>
      </c>
      <c r="E141" s="5">
        <v>18408</v>
      </c>
      <c r="F141" s="5">
        <v>23350</v>
      </c>
      <c r="G141" s="5">
        <v>30472</v>
      </c>
      <c r="H141" s="5">
        <v>37274</v>
      </c>
      <c r="I141" s="5">
        <v>48608</v>
      </c>
      <c r="J141" s="5">
        <v>75721</v>
      </c>
      <c r="K141" s="5">
        <v>102641</v>
      </c>
      <c r="L141" s="5">
        <v>138851</v>
      </c>
    </row>
    <row r="142" spans="1:12" x14ac:dyDescent="0.25">
      <c r="A142" s="4" t="s">
        <v>47</v>
      </c>
      <c r="B142" s="5">
        <v>9140</v>
      </c>
      <c r="C142" s="5">
        <v>13254</v>
      </c>
      <c r="D142" s="5">
        <v>15327</v>
      </c>
      <c r="E142" s="5">
        <v>20102</v>
      </c>
      <c r="F142" s="5">
        <v>25147</v>
      </c>
      <c r="G142" s="5">
        <v>32504</v>
      </c>
      <c r="H142" s="5">
        <v>39557</v>
      </c>
      <c r="I142" s="5">
        <v>51366</v>
      </c>
      <c r="J142" s="5">
        <v>80103</v>
      </c>
      <c r="K142" s="5">
        <v>108498</v>
      </c>
      <c r="L142" s="5">
        <v>143348</v>
      </c>
    </row>
    <row r="143" spans="1:12" x14ac:dyDescent="0.25">
      <c r="A143" s="4" t="s">
        <v>48</v>
      </c>
      <c r="B143" s="5">
        <v>11966</v>
      </c>
      <c r="C143" s="5">
        <v>17308</v>
      </c>
      <c r="D143" s="5">
        <v>19527</v>
      </c>
      <c r="E143" s="5">
        <v>25746</v>
      </c>
      <c r="F143" s="5">
        <v>30116</v>
      </c>
      <c r="G143" s="5">
        <v>39405</v>
      </c>
      <c r="H143" s="5">
        <v>48470</v>
      </c>
      <c r="I143" s="5">
        <v>63551</v>
      </c>
      <c r="J143" s="5">
        <v>101484</v>
      </c>
      <c r="K143" s="5">
        <v>138069</v>
      </c>
      <c r="L143" s="5">
        <v>182933</v>
      </c>
    </row>
    <row r="145" spans="1:12" x14ac:dyDescent="0.25">
      <c r="A145" s="18" t="s">
        <v>85</v>
      </c>
    </row>
    <row r="146" spans="1:12" x14ac:dyDescent="0.25">
      <c r="A146" s="1" t="s">
        <v>11</v>
      </c>
      <c r="B146" s="17" t="s">
        <v>12</v>
      </c>
      <c r="C146" s="17" t="s">
        <v>13</v>
      </c>
      <c r="D146" s="17" t="s">
        <v>14</v>
      </c>
      <c r="E146" s="17" t="s">
        <v>15</v>
      </c>
      <c r="F146" s="17" t="s">
        <v>16</v>
      </c>
      <c r="G146" s="17" t="s">
        <v>17</v>
      </c>
      <c r="H146" s="17" t="s">
        <v>18</v>
      </c>
      <c r="I146" s="17" t="s">
        <v>19</v>
      </c>
      <c r="J146" s="17" t="s">
        <v>20</v>
      </c>
      <c r="K146" s="17" t="s">
        <v>21</v>
      </c>
      <c r="L146" s="17" t="s">
        <v>22</v>
      </c>
    </row>
    <row r="147" spans="1:12" x14ac:dyDescent="0.25">
      <c r="A147" s="4" t="s">
        <v>23</v>
      </c>
      <c r="B147" s="5">
        <v>5482</v>
      </c>
      <c r="C147" s="5">
        <v>7487</v>
      </c>
      <c r="D147" s="5">
        <v>7810</v>
      </c>
      <c r="E147" s="5">
        <v>10115</v>
      </c>
      <c r="F147" s="5">
        <v>13924</v>
      </c>
      <c r="G147" s="5">
        <v>17298</v>
      </c>
      <c r="H147" s="5">
        <v>21679</v>
      </c>
      <c r="I147" s="5">
        <v>33704</v>
      </c>
      <c r="J147" s="5">
        <v>51352</v>
      </c>
      <c r="K147" s="5">
        <v>69262</v>
      </c>
      <c r="L147" s="5">
        <v>91972</v>
      </c>
    </row>
    <row r="148" spans="1:12" x14ac:dyDescent="0.25">
      <c r="A148" s="4" t="s">
        <v>24</v>
      </c>
      <c r="B148" s="5">
        <v>5711</v>
      </c>
      <c r="C148" s="5">
        <v>7957</v>
      </c>
      <c r="D148" s="5">
        <v>8311</v>
      </c>
      <c r="E148" s="5">
        <v>10869</v>
      </c>
      <c r="F148" s="5">
        <v>14390</v>
      </c>
      <c r="G148" s="5">
        <v>18714</v>
      </c>
      <c r="H148" s="5">
        <v>22894</v>
      </c>
      <c r="I148" s="5">
        <v>35219</v>
      </c>
      <c r="J148" s="5">
        <v>54164</v>
      </c>
      <c r="K148" s="5">
        <v>73240</v>
      </c>
      <c r="L148" s="5">
        <v>101001</v>
      </c>
    </row>
    <row r="149" spans="1:12" x14ac:dyDescent="0.25">
      <c r="A149" s="4" t="s">
        <v>25</v>
      </c>
      <c r="B149" s="5">
        <v>7331</v>
      </c>
      <c r="C149" s="5">
        <v>9946</v>
      </c>
      <c r="D149" s="5">
        <v>10360</v>
      </c>
      <c r="E149" s="5">
        <v>13345</v>
      </c>
      <c r="F149" s="5">
        <v>17126</v>
      </c>
      <c r="G149" s="5">
        <v>22120</v>
      </c>
      <c r="H149" s="5">
        <v>26941</v>
      </c>
      <c r="I149" s="5">
        <v>37359</v>
      </c>
      <c r="J149" s="5">
        <v>56861</v>
      </c>
      <c r="K149" s="5">
        <v>76426</v>
      </c>
      <c r="L149" s="5">
        <v>104916</v>
      </c>
    </row>
    <row r="150" spans="1:12" x14ac:dyDescent="0.25">
      <c r="A150" s="4" t="s">
        <v>26</v>
      </c>
      <c r="B150" s="5">
        <v>8746</v>
      </c>
      <c r="C150" s="5">
        <v>11698</v>
      </c>
      <c r="D150" s="5">
        <v>13470</v>
      </c>
      <c r="E150" s="5">
        <v>16885</v>
      </c>
      <c r="F150" s="5">
        <v>20816</v>
      </c>
      <c r="G150" s="5">
        <v>26310</v>
      </c>
      <c r="H150" s="5">
        <v>31591</v>
      </c>
      <c r="I150" s="5">
        <v>40309</v>
      </c>
      <c r="J150" s="5">
        <v>60887</v>
      </c>
      <c r="K150" s="5">
        <v>81445</v>
      </c>
      <c r="L150" s="5">
        <v>109102</v>
      </c>
    </row>
    <row r="151" spans="1:12" x14ac:dyDescent="0.25">
      <c r="A151" s="4" t="s">
        <v>27</v>
      </c>
      <c r="B151" s="5">
        <v>5276</v>
      </c>
      <c r="C151" s="5">
        <v>7083</v>
      </c>
      <c r="D151" s="5">
        <v>7384</v>
      </c>
      <c r="E151" s="5">
        <v>9486</v>
      </c>
      <c r="F151" s="5">
        <v>12791</v>
      </c>
      <c r="G151" s="5">
        <v>15154</v>
      </c>
      <c r="H151" s="5">
        <v>18751</v>
      </c>
      <c r="I151" s="5">
        <v>28007</v>
      </c>
      <c r="J151" s="5">
        <v>37978</v>
      </c>
      <c r="K151" s="5">
        <v>49126</v>
      </c>
      <c r="L151" s="5">
        <v>57691</v>
      </c>
    </row>
    <row r="152" spans="1:12" x14ac:dyDescent="0.25">
      <c r="A152" s="4" t="s">
        <v>28</v>
      </c>
      <c r="B152" s="5">
        <v>5809</v>
      </c>
      <c r="C152" s="5">
        <v>7921</v>
      </c>
      <c r="D152" s="5">
        <v>8277</v>
      </c>
      <c r="E152" s="5">
        <v>10711</v>
      </c>
      <c r="F152" s="5">
        <v>14351</v>
      </c>
      <c r="G152" s="5">
        <v>17041</v>
      </c>
      <c r="H152" s="5">
        <v>21237</v>
      </c>
      <c r="I152" s="5">
        <v>32486</v>
      </c>
      <c r="J152" s="5">
        <v>48583</v>
      </c>
      <c r="K152" s="5">
        <v>65430</v>
      </c>
      <c r="L152" s="5">
        <v>79672</v>
      </c>
    </row>
    <row r="153" spans="1:12" x14ac:dyDescent="0.25">
      <c r="A153" s="4" t="s">
        <v>29</v>
      </c>
      <c r="B153" s="5">
        <v>6289</v>
      </c>
      <c r="C153" s="5">
        <v>8766</v>
      </c>
      <c r="D153" s="5">
        <v>9163</v>
      </c>
      <c r="E153" s="5">
        <v>11981</v>
      </c>
      <c r="F153" s="5">
        <v>15873</v>
      </c>
      <c r="G153" s="5">
        <v>19743</v>
      </c>
      <c r="H153" s="5">
        <v>23772</v>
      </c>
      <c r="I153" s="5">
        <v>36538</v>
      </c>
      <c r="J153" s="5">
        <v>55695</v>
      </c>
      <c r="K153" s="5">
        <v>75202</v>
      </c>
      <c r="L153" s="5">
        <v>91706</v>
      </c>
    </row>
    <row r="154" spans="1:12" x14ac:dyDescent="0.25">
      <c r="A154" s="4" t="s">
        <v>30</v>
      </c>
      <c r="B154" s="5">
        <v>8079</v>
      </c>
      <c r="C154" s="5">
        <v>10962</v>
      </c>
      <c r="D154" s="5">
        <v>11423</v>
      </c>
      <c r="E154" s="5">
        <v>14709</v>
      </c>
      <c r="F154" s="5">
        <v>18886</v>
      </c>
      <c r="G154" s="5">
        <v>23353</v>
      </c>
      <c r="H154" s="5">
        <v>27996</v>
      </c>
      <c r="I154" s="5">
        <v>38819</v>
      </c>
      <c r="J154" s="5">
        <v>58548</v>
      </c>
      <c r="K154" s="5">
        <v>78553</v>
      </c>
      <c r="L154" s="5">
        <v>95463</v>
      </c>
    </row>
    <row r="155" spans="1:12" x14ac:dyDescent="0.25">
      <c r="A155" s="4" t="s">
        <v>31</v>
      </c>
      <c r="B155" s="5">
        <v>8536</v>
      </c>
      <c r="C155" s="5">
        <v>11531</v>
      </c>
      <c r="D155" s="5">
        <v>13469</v>
      </c>
      <c r="E155" s="5">
        <v>16919</v>
      </c>
      <c r="F155" s="5">
        <v>20738</v>
      </c>
      <c r="G155" s="5">
        <v>25364</v>
      </c>
      <c r="H155" s="5">
        <v>30228</v>
      </c>
      <c r="I155" s="5">
        <v>40971</v>
      </c>
      <c r="J155" s="5">
        <v>61685</v>
      </c>
      <c r="K155" s="5">
        <v>82585</v>
      </c>
      <c r="L155" s="5">
        <v>100223</v>
      </c>
    </row>
    <row r="156" spans="1:12" x14ac:dyDescent="0.25">
      <c r="A156" s="4" t="s">
        <v>32</v>
      </c>
      <c r="B156" s="5">
        <v>9668</v>
      </c>
      <c r="C156" s="5">
        <v>12934</v>
      </c>
      <c r="D156" s="5">
        <v>14919</v>
      </c>
      <c r="E156" s="5">
        <v>18694</v>
      </c>
      <c r="F156" s="5">
        <v>23039</v>
      </c>
      <c r="G156" s="5">
        <v>28131</v>
      </c>
      <c r="H156" s="5">
        <v>33356</v>
      </c>
      <c r="I156" s="5">
        <v>42512</v>
      </c>
      <c r="J156" s="5">
        <v>63771</v>
      </c>
      <c r="K156" s="5">
        <v>85178</v>
      </c>
      <c r="L156" s="5">
        <v>103230</v>
      </c>
    </row>
    <row r="157" spans="1:12" x14ac:dyDescent="0.25">
      <c r="A157" s="4" t="s">
        <v>33</v>
      </c>
      <c r="B157" s="5">
        <v>10954</v>
      </c>
      <c r="C157" s="5">
        <v>14490</v>
      </c>
      <c r="D157" s="5">
        <v>16520</v>
      </c>
      <c r="E157" s="5">
        <v>20632</v>
      </c>
      <c r="F157" s="5">
        <v>25092</v>
      </c>
      <c r="G157" s="5">
        <v>30597</v>
      </c>
      <c r="H157" s="5">
        <v>36185</v>
      </c>
      <c r="I157" s="5">
        <v>45884</v>
      </c>
      <c r="J157" s="5">
        <v>68931</v>
      </c>
      <c r="K157" s="5">
        <v>91941</v>
      </c>
      <c r="L157" s="5">
        <v>111341</v>
      </c>
    </row>
    <row r="158" spans="1:12" x14ac:dyDescent="0.25">
      <c r="A158" s="4" t="s">
        <v>34</v>
      </c>
      <c r="B158" s="5">
        <v>7084</v>
      </c>
      <c r="C158" s="5">
        <v>9575</v>
      </c>
      <c r="D158" s="5">
        <v>9999</v>
      </c>
      <c r="E158" s="5">
        <v>12870</v>
      </c>
      <c r="F158" s="5">
        <v>17460</v>
      </c>
      <c r="G158" s="5">
        <v>21664</v>
      </c>
      <c r="H158" s="5">
        <v>27088</v>
      </c>
      <c r="I158" s="5">
        <v>41797</v>
      </c>
      <c r="J158" s="5">
        <v>64014</v>
      </c>
      <c r="K158" s="5">
        <v>86202</v>
      </c>
      <c r="L158" s="5">
        <v>114288</v>
      </c>
    </row>
    <row r="159" spans="1:12" x14ac:dyDescent="0.25">
      <c r="A159" s="4" t="s">
        <v>35</v>
      </c>
      <c r="B159" s="5">
        <v>7352</v>
      </c>
      <c r="C159" s="5">
        <v>10140</v>
      </c>
      <c r="D159" s="5">
        <v>10602</v>
      </c>
      <c r="E159" s="5">
        <v>13782</v>
      </c>
      <c r="F159" s="5">
        <v>18001</v>
      </c>
      <c r="G159" s="5">
        <v>23373</v>
      </c>
      <c r="H159" s="5">
        <v>28555</v>
      </c>
      <c r="I159" s="5">
        <v>43617</v>
      </c>
      <c r="J159" s="5">
        <v>67426</v>
      </c>
      <c r="K159" s="5">
        <v>91042</v>
      </c>
      <c r="L159" s="5">
        <v>125376</v>
      </c>
    </row>
    <row r="160" spans="1:12" x14ac:dyDescent="0.25">
      <c r="A160" s="4" t="s">
        <v>36</v>
      </c>
      <c r="B160" s="5">
        <v>9285</v>
      </c>
      <c r="C160" s="5">
        <v>12527</v>
      </c>
      <c r="D160" s="5">
        <v>13061</v>
      </c>
      <c r="E160" s="5">
        <v>16765</v>
      </c>
      <c r="F160" s="5">
        <v>21303</v>
      </c>
      <c r="G160" s="5">
        <v>27499</v>
      </c>
      <c r="H160" s="5">
        <v>33468</v>
      </c>
      <c r="I160" s="5">
        <v>46179</v>
      </c>
      <c r="J160" s="5">
        <v>70673</v>
      </c>
      <c r="K160" s="5">
        <v>94892</v>
      </c>
      <c r="L160" s="5">
        <v>130126</v>
      </c>
    </row>
    <row r="161" spans="1:12" x14ac:dyDescent="0.25">
      <c r="A161" s="4" t="s">
        <v>37</v>
      </c>
      <c r="B161" s="5">
        <v>9762</v>
      </c>
      <c r="C161" s="5">
        <v>13115</v>
      </c>
      <c r="D161" s="5">
        <v>15124</v>
      </c>
      <c r="E161" s="5">
        <v>18991</v>
      </c>
      <c r="F161" s="5">
        <v>23181</v>
      </c>
      <c r="G161" s="5">
        <v>29343</v>
      </c>
      <c r="H161" s="5">
        <v>35413</v>
      </c>
      <c r="I161" s="5">
        <v>48008</v>
      </c>
      <c r="J161" s="5">
        <v>73183</v>
      </c>
      <c r="K161" s="5">
        <v>98024</v>
      </c>
      <c r="L161" s="5">
        <v>131388</v>
      </c>
    </row>
    <row r="162" spans="1:12" x14ac:dyDescent="0.25">
      <c r="A162" s="4" t="s">
        <v>38</v>
      </c>
      <c r="B162" s="5">
        <v>11032</v>
      </c>
      <c r="C162" s="5">
        <v>14688</v>
      </c>
      <c r="D162" s="5">
        <v>16750</v>
      </c>
      <c r="E162" s="5">
        <v>20982</v>
      </c>
      <c r="F162" s="5">
        <v>25759</v>
      </c>
      <c r="G162" s="5">
        <v>32565</v>
      </c>
      <c r="H162" s="5">
        <v>39100</v>
      </c>
      <c r="I162" s="5">
        <v>49809</v>
      </c>
      <c r="J162" s="5">
        <v>75632</v>
      </c>
      <c r="K162" s="5">
        <v>101075</v>
      </c>
      <c r="L162" s="5">
        <v>135263</v>
      </c>
    </row>
    <row r="163" spans="1:12" x14ac:dyDescent="0.25">
      <c r="A163" s="4" t="s">
        <v>39</v>
      </c>
      <c r="B163" s="5">
        <v>12423</v>
      </c>
      <c r="C163" s="5">
        <v>16366</v>
      </c>
      <c r="D163" s="5">
        <v>18470</v>
      </c>
      <c r="E163" s="5">
        <v>23060</v>
      </c>
      <c r="F163" s="5">
        <v>27946</v>
      </c>
      <c r="G163" s="5">
        <v>34988</v>
      </c>
      <c r="H163" s="5">
        <v>41773</v>
      </c>
      <c r="I163" s="5">
        <v>52930</v>
      </c>
      <c r="J163" s="5">
        <v>80315</v>
      </c>
      <c r="K163" s="5">
        <v>107155</v>
      </c>
      <c r="L163" s="5">
        <v>140069</v>
      </c>
    </row>
    <row r="164" spans="1:12" x14ac:dyDescent="0.25">
      <c r="A164" s="4" t="s">
        <v>40</v>
      </c>
      <c r="B164" s="5">
        <v>16369</v>
      </c>
      <c r="C164" s="5">
        <v>21491</v>
      </c>
      <c r="D164" s="5">
        <v>23766</v>
      </c>
      <c r="E164" s="5">
        <v>29742</v>
      </c>
      <c r="F164" s="5">
        <v>34033</v>
      </c>
      <c r="G164" s="5">
        <v>42927</v>
      </c>
      <c r="H164" s="5">
        <v>51645</v>
      </c>
      <c r="I164" s="5">
        <v>65887</v>
      </c>
      <c r="J164" s="5">
        <v>102058</v>
      </c>
      <c r="K164" s="5">
        <v>136642</v>
      </c>
      <c r="L164" s="5">
        <v>179026</v>
      </c>
    </row>
    <row r="165" spans="1:12" x14ac:dyDescent="0.25">
      <c r="A165" s="4" t="s">
        <v>41</v>
      </c>
      <c r="B165" s="5">
        <v>7274</v>
      </c>
      <c r="C165" s="5">
        <v>9563</v>
      </c>
      <c r="D165" s="5">
        <v>9960</v>
      </c>
      <c r="E165" s="5">
        <v>12622</v>
      </c>
      <c r="F165" s="5">
        <v>17205</v>
      </c>
      <c r="G165" s="5">
        <v>21620</v>
      </c>
      <c r="H165" s="5">
        <v>26808</v>
      </c>
      <c r="I165" s="5">
        <v>40256</v>
      </c>
      <c r="J165" s="5">
        <v>56519</v>
      </c>
      <c r="K165" s="5">
        <v>72986</v>
      </c>
      <c r="L165" s="5">
        <v>96092</v>
      </c>
    </row>
    <row r="166" spans="1:12" x14ac:dyDescent="0.25">
      <c r="A166" s="4" t="s">
        <v>42</v>
      </c>
      <c r="B166" s="5">
        <v>7719</v>
      </c>
      <c r="C166" s="5">
        <v>10311</v>
      </c>
      <c r="D166" s="5">
        <v>10759</v>
      </c>
      <c r="E166" s="5">
        <v>13744</v>
      </c>
      <c r="F166" s="5">
        <v>18475</v>
      </c>
      <c r="G166" s="5">
        <v>22857</v>
      </c>
      <c r="H166" s="5">
        <v>28488</v>
      </c>
      <c r="I166" s="5">
        <v>43669</v>
      </c>
      <c r="J166" s="5">
        <v>66835</v>
      </c>
      <c r="K166" s="5">
        <v>89829</v>
      </c>
      <c r="L166" s="5">
        <v>118970</v>
      </c>
    </row>
    <row r="167" spans="1:12" x14ac:dyDescent="0.25">
      <c r="A167" s="4" t="s">
        <v>43</v>
      </c>
      <c r="B167" s="5">
        <v>7983</v>
      </c>
      <c r="C167" s="5">
        <v>10881</v>
      </c>
      <c r="D167" s="5">
        <v>11370</v>
      </c>
      <c r="E167" s="5">
        <v>14674</v>
      </c>
      <c r="F167" s="5">
        <v>19007</v>
      </c>
      <c r="G167" s="5">
        <v>24597</v>
      </c>
      <c r="H167" s="5">
        <v>29982</v>
      </c>
      <c r="I167" s="5">
        <v>45523</v>
      </c>
      <c r="J167" s="5">
        <v>70336</v>
      </c>
      <c r="K167" s="5">
        <v>94812</v>
      </c>
      <c r="L167" s="5">
        <v>130439</v>
      </c>
    </row>
    <row r="168" spans="1:12" x14ac:dyDescent="0.25">
      <c r="A168" s="4" t="s">
        <v>44</v>
      </c>
      <c r="B168" s="5">
        <v>9966</v>
      </c>
      <c r="C168" s="5">
        <v>13333</v>
      </c>
      <c r="D168" s="5">
        <v>13895</v>
      </c>
      <c r="E168" s="5">
        <v>17742</v>
      </c>
      <c r="F168" s="5">
        <v>22404</v>
      </c>
      <c r="G168" s="5">
        <v>28849</v>
      </c>
      <c r="H168" s="5">
        <v>35049</v>
      </c>
      <c r="I168" s="5">
        <v>48153</v>
      </c>
      <c r="J168" s="5">
        <v>73676</v>
      </c>
      <c r="K168" s="5">
        <v>98776</v>
      </c>
      <c r="L168" s="5">
        <v>135334</v>
      </c>
    </row>
    <row r="169" spans="1:12" x14ac:dyDescent="0.25">
      <c r="A169" s="4" t="s">
        <v>45</v>
      </c>
      <c r="B169" s="5">
        <v>10462</v>
      </c>
      <c r="C169" s="5">
        <v>13944</v>
      </c>
      <c r="D169" s="5">
        <v>15982</v>
      </c>
      <c r="E169" s="5">
        <v>19996</v>
      </c>
      <c r="F169" s="5">
        <v>24317</v>
      </c>
      <c r="G169" s="5">
        <v>30723</v>
      </c>
      <c r="H169" s="5">
        <v>37024</v>
      </c>
      <c r="I169" s="5">
        <v>50043</v>
      </c>
      <c r="J169" s="5">
        <v>76271</v>
      </c>
      <c r="K169" s="5">
        <v>102015</v>
      </c>
      <c r="L169" s="5">
        <v>136628</v>
      </c>
    </row>
    <row r="170" spans="1:12" x14ac:dyDescent="0.25">
      <c r="A170" s="4" t="s">
        <v>46</v>
      </c>
      <c r="B170" s="5">
        <v>11782</v>
      </c>
      <c r="C170" s="5">
        <v>15578</v>
      </c>
      <c r="D170" s="5">
        <v>17669</v>
      </c>
      <c r="E170" s="5">
        <v>22062</v>
      </c>
      <c r="F170" s="5">
        <v>26992</v>
      </c>
      <c r="G170" s="5">
        <v>34064</v>
      </c>
      <c r="H170" s="5">
        <v>40847</v>
      </c>
      <c r="I170" s="5">
        <v>51910</v>
      </c>
      <c r="J170" s="5">
        <v>78812</v>
      </c>
      <c r="K170" s="5">
        <v>105180</v>
      </c>
      <c r="L170" s="5">
        <v>140647</v>
      </c>
    </row>
    <row r="171" spans="1:12" x14ac:dyDescent="0.25">
      <c r="A171" s="4" t="s">
        <v>47</v>
      </c>
      <c r="B171" s="5">
        <v>13224</v>
      </c>
      <c r="C171" s="5">
        <v>17318</v>
      </c>
      <c r="D171" s="5">
        <v>19452</v>
      </c>
      <c r="E171" s="5">
        <v>24216</v>
      </c>
      <c r="F171" s="5">
        <v>29258</v>
      </c>
      <c r="G171" s="5">
        <v>36571</v>
      </c>
      <c r="H171" s="5">
        <v>43613</v>
      </c>
      <c r="I171" s="5">
        <v>55140</v>
      </c>
      <c r="J171" s="5">
        <v>83661</v>
      </c>
      <c r="K171" s="5">
        <v>111476</v>
      </c>
      <c r="L171" s="5">
        <v>145614</v>
      </c>
    </row>
    <row r="172" spans="1:12" x14ac:dyDescent="0.25">
      <c r="A172" s="4" t="s">
        <v>48</v>
      </c>
      <c r="B172" s="5">
        <v>17317</v>
      </c>
      <c r="C172" s="5">
        <v>22632</v>
      </c>
      <c r="D172" s="5">
        <v>24944</v>
      </c>
      <c r="E172" s="5">
        <v>31144</v>
      </c>
      <c r="F172" s="5">
        <v>35568</v>
      </c>
      <c r="G172" s="5">
        <v>44802</v>
      </c>
      <c r="H172" s="5">
        <v>53846</v>
      </c>
      <c r="I172" s="5">
        <v>68571</v>
      </c>
      <c r="J172" s="5">
        <v>106197</v>
      </c>
      <c r="K172" s="5">
        <v>142038</v>
      </c>
      <c r="L172" s="5">
        <v>185991</v>
      </c>
    </row>
    <row r="174" spans="1:12" x14ac:dyDescent="0.25">
      <c r="A174" s="18" t="s">
        <v>86</v>
      </c>
    </row>
    <row r="175" spans="1:12" x14ac:dyDescent="0.25">
      <c r="A175" s="1" t="s">
        <v>11</v>
      </c>
      <c r="B175" s="17" t="s">
        <v>12</v>
      </c>
      <c r="C175" s="17" t="s">
        <v>13</v>
      </c>
      <c r="D175" s="17" t="s">
        <v>14</v>
      </c>
      <c r="E175" s="17" t="s">
        <v>15</v>
      </c>
      <c r="F175" s="17" t="s">
        <v>16</v>
      </c>
      <c r="G175" s="17" t="s">
        <v>17</v>
      </c>
      <c r="H175" s="17" t="s">
        <v>18</v>
      </c>
      <c r="I175" s="17" t="s">
        <v>19</v>
      </c>
      <c r="J175" s="17" t="s">
        <v>20</v>
      </c>
      <c r="K175" s="17" t="s">
        <v>21</v>
      </c>
      <c r="L175" s="17" t="s">
        <v>22</v>
      </c>
    </row>
    <row r="176" spans="1:12" x14ac:dyDescent="0.25">
      <c r="A176" s="4" t="s">
        <v>23</v>
      </c>
      <c r="B176" s="5">
        <v>7028</v>
      </c>
      <c r="C176" s="5">
        <v>9023</v>
      </c>
      <c r="D176" s="5">
        <v>9402</v>
      </c>
      <c r="E176" s="5">
        <v>11702</v>
      </c>
      <c r="F176" s="5">
        <v>15471</v>
      </c>
      <c r="G176" s="5">
        <v>18832</v>
      </c>
      <c r="H176" s="5">
        <v>23185</v>
      </c>
      <c r="I176" s="5">
        <v>34909</v>
      </c>
      <c r="J176" s="5">
        <v>52403</v>
      </c>
      <c r="K176" s="5">
        <v>69932</v>
      </c>
      <c r="L176" s="5">
        <v>92156</v>
      </c>
    </row>
    <row r="177" spans="1:12" x14ac:dyDescent="0.25">
      <c r="A177" s="4" t="s">
        <v>24</v>
      </c>
      <c r="B177" s="5">
        <v>7323</v>
      </c>
      <c r="C177" s="5">
        <v>9553</v>
      </c>
      <c r="D177" s="5">
        <v>9965</v>
      </c>
      <c r="E177" s="5">
        <v>12511</v>
      </c>
      <c r="F177" s="5">
        <v>16003</v>
      </c>
      <c r="G177" s="5">
        <v>20291</v>
      </c>
      <c r="H177" s="5">
        <v>24454</v>
      </c>
      <c r="I177" s="5">
        <v>36470</v>
      </c>
      <c r="J177" s="5">
        <v>55243</v>
      </c>
      <c r="K177" s="5">
        <v>73913</v>
      </c>
      <c r="L177" s="5">
        <v>101083</v>
      </c>
    </row>
    <row r="178" spans="1:12" x14ac:dyDescent="0.25">
      <c r="A178" s="4" t="s">
        <v>25</v>
      </c>
      <c r="B178" s="5">
        <v>9405</v>
      </c>
      <c r="C178" s="5">
        <v>12008</v>
      </c>
      <c r="D178" s="5">
        <v>12494</v>
      </c>
      <c r="E178" s="5">
        <v>15471</v>
      </c>
      <c r="F178" s="5">
        <v>19235</v>
      </c>
      <c r="G178" s="5">
        <v>24194</v>
      </c>
      <c r="H178" s="5">
        <v>29000</v>
      </c>
      <c r="I178" s="5">
        <v>39159</v>
      </c>
      <c r="J178" s="5">
        <v>58510</v>
      </c>
      <c r="K178" s="5">
        <v>77661</v>
      </c>
      <c r="L178" s="5">
        <v>105547</v>
      </c>
    </row>
    <row r="179" spans="1:12" x14ac:dyDescent="0.25">
      <c r="A179" s="4" t="s">
        <v>26</v>
      </c>
      <c r="B179" s="5">
        <v>11229</v>
      </c>
      <c r="C179" s="5">
        <v>14168</v>
      </c>
      <c r="D179" s="5">
        <v>15980</v>
      </c>
      <c r="E179" s="5">
        <v>19391</v>
      </c>
      <c r="F179" s="5">
        <v>23316</v>
      </c>
      <c r="G179" s="5">
        <v>28778</v>
      </c>
      <c r="H179" s="5">
        <v>34050</v>
      </c>
      <c r="I179" s="5">
        <v>42555</v>
      </c>
      <c r="J179" s="5">
        <v>62988</v>
      </c>
      <c r="K179" s="5">
        <v>83115</v>
      </c>
      <c r="L179" s="5">
        <v>110193</v>
      </c>
    </row>
    <row r="180" spans="1:12" x14ac:dyDescent="0.25">
      <c r="A180" s="4" t="s">
        <v>27</v>
      </c>
      <c r="B180" s="5">
        <v>6760</v>
      </c>
      <c r="C180" s="5">
        <v>8563</v>
      </c>
      <c r="D180" s="5">
        <v>8921</v>
      </c>
      <c r="E180" s="5">
        <v>11023</v>
      </c>
      <c r="F180" s="5">
        <v>14300</v>
      </c>
      <c r="G180" s="5">
        <v>16672</v>
      </c>
      <c r="H180" s="5">
        <v>20258</v>
      </c>
      <c r="I180" s="5">
        <v>29280</v>
      </c>
      <c r="J180" s="5">
        <v>39239</v>
      </c>
      <c r="K180" s="5">
        <v>50148</v>
      </c>
      <c r="L180" s="5">
        <v>58528</v>
      </c>
    </row>
    <row r="181" spans="1:12" x14ac:dyDescent="0.25">
      <c r="A181" s="4" t="s">
        <v>28</v>
      </c>
      <c r="B181" s="5">
        <v>7445</v>
      </c>
      <c r="C181" s="5">
        <v>9548</v>
      </c>
      <c r="D181" s="5">
        <v>9964</v>
      </c>
      <c r="E181" s="5">
        <v>12392</v>
      </c>
      <c r="F181" s="5">
        <v>16001</v>
      </c>
      <c r="G181" s="5">
        <v>18701</v>
      </c>
      <c r="H181" s="5">
        <v>22878</v>
      </c>
      <c r="I181" s="5">
        <v>33845</v>
      </c>
      <c r="J181" s="5">
        <v>49823</v>
      </c>
      <c r="K181" s="5">
        <v>66309</v>
      </c>
      <c r="L181" s="5">
        <v>80247</v>
      </c>
    </row>
    <row r="182" spans="1:12" x14ac:dyDescent="0.25">
      <c r="A182" s="4" t="s">
        <v>29</v>
      </c>
      <c r="B182" s="5">
        <v>8066</v>
      </c>
      <c r="C182" s="5">
        <v>10525</v>
      </c>
      <c r="D182" s="5">
        <v>10984</v>
      </c>
      <c r="E182" s="5">
        <v>13790</v>
      </c>
      <c r="F182" s="5">
        <v>17650</v>
      </c>
      <c r="G182" s="5">
        <v>21504</v>
      </c>
      <c r="H182" s="5">
        <v>25525</v>
      </c>
      <c r="I182" s="5">
        <v>37972</v>
      </c>
      <c r="J182" s="5">
        <v>56966</v>
      </c>
      <c r="K182" s="5">
        <v>76059</v>
      </c>
      <c r="L182" s="5">
        <v>92212</v>
      </c>
    </row>
    <row r="183" spans="1:12" x14ac:dyDescent="0.25">
      <c r="A183" s="4" t="s">
        <v>30</v>
      </c>
      <c r="B183" s="5">
        <v>10364</v>
      </c>
      <c r="C183" s="5">
        <v>13234</v>
      </c>
      <c r="D183" s="5">
        <v>13775</v>
      </c>
      <c r="E183" s="5">
        <v>17052</v>
      </c>
      <c r="F183" s="5">
        <v>21211</v>
      </c>
      <c r="G183" s="5">
        <v>25665</v>
      </c>
      <c r="H183" s="5">
        <v>30306</v>
      </c>
      <c r="I183" s="5">
        <v>40862</v>
      </c>
      <c r="J183" s="5">
        <v>60452</v>
      </c>
      <c r="K183" s="5">
        <v>80034</v>
      </c>
      <c r="L183" s="5">
        <v>96586</v>
      </c>
    </row>
    <row r="184" spans="1:12" x14ac:dyDescent="0.25">
      <c r="A184" s="4" t="s">
        <v>31</v>
      </c>
      <c r="B184" s="5">
        <v>10955</v>
      </c>
      <c r="C184" s="5">
        <v>13936</v>
      </c>
      <c r="D184" s="5">
        <v>15908</v>
      </c>
      <c r="E184" s="5">
        <v>19352</v>
      </c>
      <c r="F184" s="5">
        <v>23169</v>
      </c>
      <c r="G184" s="5">
        <v>27784</v>
      </c>
      <c r="H184" s="5">
        <v>32647</v>
      </c>
      <c r="I184" s="5">
        <v>43126</v>
      </c>
      <c r="J184" s="5">
        <v>63694</v>
      </c>
      <c r="K184" s="5">
        <v>84154</v>
      </c>
      <c r="L184" s="5">
        <v>101420</v>
      </c>
    </row>
    <row r="185" spans="1:12" x14ac:dyDescent="0.25">
      <c r="A185" s="4" t="s">
        <v>32</v>
      </c>
      <c r="B185" s="5">
        <v>12411</v>
      </c>
      <c r="C185" s="5">
        <v>15664</v>
      </c>
      <c r="D185" s="5">
        <v>17694</v>
      </c>
      <c r="E185" s="5">
        <v>21464</v>
      </c>
      <c r="F185" s="5">
        <v>25803</v>
      </c>
      <c r="G185" s="5">
        <v>30884</v>
      </c>
      <c r="H185" s="5">
        <v>36112</v>
      </c>
      <c r="I185" s="5">
        <v>45044</v>
      </c>
      <c r="J185" s="5">
        <v>66166</v>
      </c>
      <c r="K185" s="5">
        <v>87125</v>
      </c>
      <c r="L185" s="5">
        <v>104800</v>
      </c>
    </row>
    <row r="186" spans="1:12" x14ac:dyDescent="0.25">
      <c r="A186" s="4" t="s">
        <v>33</v>
      </c>
      <c r="B186" s="5">
        <v>14067</v>
      </c>
      <c r="C186" s="5">
        <v>17594</v>
      </c>
      <c r="D186" s="5">
        <v>19677</v>
      </c>
      <c r="E186" s="5">
        <v>23787</v>
      </c>
      <c r="F186" s="5">
        <v>28249</v>
      </c>
      <c r="G186" s="5">
        <v>33746</v>
      </c>
      <c r="H186" s="5">
        <v>39340</v>
      </c>
      <c r="I186" s="5">
        <v>48804</v>
      </c>
      <c r="J186" s="5">
        <v>71706</v>
      </c>
      <c r="K186" s="5">
        <v>94237</v>
      </c>
      <c r="L186" s="5">
        <v>113231</v>
      </c>
    </row>
    <row r="187" spans="1:12" x14ac:dyDescent="0.25">
      <c r="A187" s="4" t="s">
        <v>34</v>
      </c>
      <c r="B187" s="5">
        <v>9080</v>
      </c>
      <c r="C187" s="5">
        <v>11563</v>
      </c>
      <c r="D187" s="5">
        <v>12060</v>
      </c>
      <c r="E187" s="5">
        <v>14926</v>
      </c>
      <c r="F187" s="5">
        <v>19475</v>
      </c>
      <c r="G187" s="5">
        <v>23665</v>
      </c>
      <c r="H187" s="5">
        <v>29059</v>
      </c>
      <c r="I187" s="5">
        <v>43398</v>
      </c>
      <c r="J187" s="5">
        <v>65424</v>
      </c>
      <c r="K187" s="5">
        <v>87137</v>
      </c>
      <c r="L187" s="5">
        <v>114622</v>
      </c>
    </row>
    <row r="188" spans="1:12" x14ac:dyDescent="0.25">
      <c r="A188" s="4" t="s">
        <v>35</v>
      </c>
      <c r="B188" s="5">
        <v>9429</v>
      </c>
      <c r="C188" s="5">
        <v>12199</v>
      </c>
      <c r="D188" s="5">
        <v>12734</v>
      </c>
      <c r="E188" s="5">
        <v>15902</v>
      </c>
      <c r="F188" s="5">
        <v>20094</v>
      </c>
      <c r="G188" s="5">
        <v>25422</v>
      </c>
      <c r="H188" s="5">
        <v>30585</v>
      </c>
      <c r="I188" s="5">
        <v>45272</v>
      </c>
      <c r="J188" s="5">
        <v>68863</v>
      </c>
      <c r="K188" s="5">
        <v>91977</v>
      </c>
      <c r="L188" s="5">
        <v>125581</v>
      </c>
    </row>
    <row r="189" spans="1:12" x14ac:dyDescent="0.25">
      <c r="A189" s="4" t="s">
        <v>36</v>
      </c>
      <c r="B189" s="5">
        <v>11911</v>
      </c>
      <c r="C189" s="5">
        <v>15140</v>
      </c>
      <c r="D189" s="5">
        <v>15765</v>
      </c>
      <c r="E189" s="5">
        <v>19463</v>
      </c>
      <c r="F189" s="5">
        <v>23984</v>
      </c>
      <c r="G189" s="5">
        <v>30138</v>
      </c>
      <c r="H189" s="5">
        <v>36092</v>
      </c>
      <c r="I189" s="5">
        <v>48487</v>
      </c>
      <c r="J189" s="5">
        <v>72790</v>
      </c>
      <c r="K189" s="5">
        <v>96497</v>
      </c>
      <c r="L189" s="5">
        <v>130985</v>
      </c>
    </row>
    <row r="190" spans="1:12" x14ac:dyDescent="0.25">
      <c r="A190" s="4" t="s">
        <v>37</v>
      </c>
      <c r="B190" s="5">
        <v>12528</v>
      </c>
      <c r="C190" s="5">
        <v>15868</v>
      </c>
      <c r="D190" s="5">
        <v>17922</v>
      </c>
      <c r="E190" s="5">
        <v>21786</v>
      </c>
      <c r="F190" s="5">
        <v>25976</v>
      </c>
      <c r="G190" s="5">
        <v>32102</v>
      </c>
      <c r="H190" s="5">
        <v>38160</v>
      </c>
      <c r="I190" s="5">
        <v>50445</v>
      </c>
      <c r="J190" s="5">
        <v>75425</v>
      </c>
      <c r="K190" s="5">
        <v>99743</v>
      </c>
      <c r="L190" s="5">
        <v>132404</v>
      </c>
    </row>
    <row r="191" spans="1:12" x14ac:dyDescent="0.25">
      <c r="A191" s="4" t="s">
        <v>38</v>
      </c>
      <c r="B191" s="5">
        <v>14163</v>
      </c>
      <c r="C191" s="5">
        <v>17808</v>
      </c>
      <c r="D191" s="5">
        <v>19924</v>
      </c>
      <c r="E191" s="5">
        <v>24153</v>
      </c>
      <c r="F191" s="5">
        <v>28928</v>
      </c>
      <c r="G191" s="5">
        <v>35694</v>
      </c>
      <c r="H191" s="5">
        <v>42220</v>
      </c>
      <c r="I191" s="5">
        <v>52667</v>
      </c>
      <c r="J191" s="5">
        <v>78306</v>
      </c>
      <c r="K191" s="5">
        <v>103216</v>
      </c>
      <c r="L191" s="5">
        <v>136689</v>
      </c>
    </row>
    <row r="192" spans="1:12" x14ac:dyDescent="0.25">
      <c r="A192" s="4" t="s">
        <v>39</v>
      </c>
      <c r="B192" s="5">
        <v>15954</v>
      </c>
      <c r="C192" s="5">
        <v>19888</v>
      </c>
      <c r="D192" s="5">
        <v>22058</v>
      </c>
      <c r="E192" s="5">
        <v>26647</v>
      </c>
      <c r="F192" s="5">
        <v>31541</v>
      </c>
      <c r="G192" s="5">
        <v>38550</v>
      </c>
      <c r="H192" s="5">
        <v>45334</v>
      </c>
      <c r="I192" s="5">
        <v>56220</v>
      </c>
      <c r="J192" s="5">
        <v>83419</v>
      </c>
      <c r="K192" s="5">
        <v>109699</v>
      </c>
      <c r="L192" s="5">
        <v>141927</v>
      </c>
    </row>
    <row r="193" spans="1:12" x14ac:dyDescent="0.25">
      <c r="A193" s="4" t="s">
        <v>40</v>
      </c>
      <c r="B193" s="5">
        <v>21029</v>
      </c>
      <c r="C193" s="5">
        <v>26140</v>
      </c>
      <c r="D193" s="5">
        <v>28514</v>
      </c>
      <c r="E193" s="5">
        <v>34489</v>
      </c>
      <c r="F193" s="5">
        <v>38845</v>
      </c>
      <c r="G193" s="5">
        <v>47699</v>
      </c>
      <c r="H193" s="5">
        <v>56411</v>
      </c>
      <c r="I193" s="5">
        <v>70309</v>
      </c>
      <c r="J193" s="5">
        <v>106212</v>
      </c>
      <c r="K193" s="5">
        <v>140079</v>
      </c>
      <c r="L193" s="5">
        <v>181585</v>
      </c>
    </row>
    <row r="194" spans="1:12" x14ac:dyDescent="0.25">
      <c r="A194" s="4" t="s">
        <v>41</v>
      </c>
      <c r="B194" s="5">
        <v>9320</v>
      </c>
      <c r="C194" s="5">
        <v>11613</v>
      </c>
      <c r="D194" s="5">
        <v>12085</v>
      </c>
      <c r="E194" s="5">
        <v>14755</v>
      </c>
      <c r="F194" s="5">
        <v>19297</v>
      </c>
      <c r="G194" s="5">
        <v>23695</v>
      </c>
      <c r="H194" s="5">
        <v>28862</v>
      </c>
      <c r="I194" s="5">
        <v>41969</v>
      </c>
      <c r="J194" s="5">
        <v>58169</v>
      </c>
      <c r="K194" s="5">
        <v>74282</v>
      </c>
      <c r="L194" s="5">
        <v>96890</v>
      </c>
    </row>
    <row r="195" spans="1:12" x14ac:dyDescent="0.25">
      <c r="A195" s="4" t="s">
        <v>42</v>
      </c>
      <c r="B195" s="5">
        <v>9895</v>
      </c>
      <c r="C195" s="5">
        <v>12482</v>
      </c>
      <c r="D195" s="5">
        <v>13010</v>
      </c>
      <c r="E195" s="5">
        <v>15994</v>
      </c>
      <c r="F195" s="5">
        <v>20686</v>
      </c>
      <c r="G195" s="5">
        <v>25057</v>
      </c>
      <c r="H195" s="5">
        <v>30661</v>
      </c>
      <c r="I195" s="5">
        <v>45462</v>
      </c>
      <c r="J195" s="5">
        <v>68433</v>
      </c>
      <c r="K195" s="5">
        <v>90936</v>
      </c>
      <c r="L195" s="5">
        <v>119453</v>
      </c>
    </row>
    <row r="196" spans="1:12" x14ac:dyDescent="0.25">
      <c r="A196" s="4" t="s">
        <v>43</v>
      </c>
      <c r="B196" s="5">
        <v>10238</v>
      </c>
      <c r="C196" s="5">
        <v>13122</v>
      </c>
      <c r="D196" s="5">
        <v>13690</v>
      </c>
      <c r="E196" s="5">
        <v>16987</v>
      </c>
      <c r="F196" s="5">
        <v>21295</v>
      </c>
      <c r="G196" s="5">
        <v>26844</v>
      </c>
      <c r="H196" s="5">
        <v>32212</v>
      </c>
      <c r="I196" s="5">
        <v>47365</v>
      </c>
      <c r="J196" s="5">
        <v>71959</v>
      </c>
      <c r="K196" s="5">
        <v>95913</v>
      </c>
      <c r="L196" s="5">
        <v>130783</v>
      </c>
    </row>
    <row r="197" spans="1:12" x14ac:dyDescent="0.25">
      <c r="A197" s="4" t="s">
        <v>44</v>
      </c>
      <c r="B197" s="5">
        <v>12785</v>
      </c>
      <c r="C197" s="5">
        <v>16143</v>
      </c>
      <c r="D197" s="5">
        <v>16802</v>
      </c>
      <c r="E197" s="5">
        <v>20646</v>
      </c>
      <c r="F197" s="5">
        <v>25295</v>
      </c>
      <c r="G197" s="5">
        <v>31700</v>
      </c>
      <c r="H197" s="5">
        <v>37886</v>
      </c>
      <c r="I197" s="5">
        <v>50664</v>
      </c>
      <c r="J197" s="5">
        <v>75993</v>
      </c>
      <c r="K197" s="5">
        <v>100562</v>
      </c>
      <c r="L197" s="5">
        <v>136347</v>
      </c>
    </row>
    <row r="198" spans="1:12" x14ac:dyDescent="0.25">
      <c r="A198" s="4" t="s">
        <v>45</v>
      </c>
      <c r="B198" s="5">
        <v>13425</v>
      </c>
      <c r="C198" s="5">
        <v>16898</v>
      </c>
      <c r="D198" s="5">
        <v>18987</v>
      </c>
      <c r="E198" s="5">
        <v>23001</v>
      </c>
      <c r="F198" s="5">
        <v>27327</v>
      </c>
      <c r="G198" s="5">
        <v>33700</v>
      </c>
      <c r="H198" s="5">
        <v>39991</v>
      </c>
      <c r="I198" s="5">
        <v>52688</v>
      </c>
      <c r="J198" s="5">
        <v>78720</v>
      </c>
      <c r="K198" s="5">
        <v>103922</v>
      </c>
      <c r="L198" s="5">
        <v>137806</v>
      </c>
    </row>
    <row r="199" spans="1:12" x14ac:dyDescent="0.25">
      <c r="A199" s="4" t="s">
        <v>46</v>
      </c>
      <c r="B199" s="5">
        <v>15125</v>
      </c>
      <c r="C199" s="5">
        <v>18913</v>
      </c>
      <c r="D199" s="5">
        <v>21066</v>
      </c>
      <c r="E199" s="5">
        <v>25459</v>
      </c>
      <c r="F199" s="5">
        <v>30390</v>
      </c>
      <c r="G199" s="5">
        <v>37424</v>
      </c>
      <c r="H199" s="5">
        <v>44203</v>
      </c>
      <c r="I199" s="5">
        <v>54994</v>
      </c>
      <c r="J199" s="5">
        <v>81709</v>
      </c>
      <c r="K199" s="5">
        <v>107525</v>
      </c>
      <c r="L199" s="5">
        <v>142249</v>
      </c>
    </row>
    <row r="200" spans="1:12" x14ac:dyDescent="0.25">
      <c r="A200" s="4" t="s">
        <v>47</v>
      </c>
      <c r="B200" s="5">
        <v>16983</v>
      </c>
      <c r="C200" s="5">
        <v>21070</v>
      </c>
      <c r="D200" s="5">
        <v>23279</v>
      </c>
      <c r="E200" s="5">
        <v>28044</v>
      </c>
      <c r="F200" s="5">
        <v>33098</v>
      </c>
      <c r="G200" s="5">
        <v>40382</v>
      </c>
      <c r="H200" s="5">
        <v>47425</v>
      </c>
      <c r="I200" s="5">
        <v>58672</v>
      </c>
      <c r="J200" s="5">
        <v>87002</v>
      </c>
      <c r="K200" s="5">
        <v>114238</v>
      </c>
      <c r="L200" s="5">
        <v>147665</v>
      </c>
    </row>
    <row r="201" spans="1:12" x14ac:dyDescent="0.25">
      <c r="A201" s="4" t="s">
        <v>48</v>
      </c>
      <c r="B201" s="5">
        <v>22247</v>
      </c>
      <c r="C201" s="5">
        <v>27554</v>
      </c>
      <c r="D201" s="5">
        <v>29974</v>
      </c>
      <c r="E201" s="5">
        <v>36173</v>
      </c>
      <c r="F201" s="5">
        <v>40671</v>
      </c>
      <c r="G201" s="5">
        <v>49865</v>
      </c>
      <c r="H201" s="5">
        <v>58908</v>
      </c>
      <c r="I201" s="5">
        <v>73276</v>
      </c>
      <c r="J201" s="5">
        <v>110628</v>
      </c>
      <c r="K201" s="5">
        <v>145726</v>
      </c>
      <c r="L201" s="5">
        <v>188768</v>
      </c>
    </row>
  </sheetData>
  <mergeCells count="6">
    <mergeCell ref="AG2:AG6"/>
    <mergeCell ref="AC2:AC6"/>
    <mergeCell ref="AD2:AD6"/>
    <mergeCell ref="Y2:Y6"/>
    <mergeCell ref="AE2:AE6"/>
    <mergeCell ref="AF2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Premium Illustration</vt:lpstr>
      <vt:lpstr>Dropdown</vt:lpstr>
      <vt:lpstr>Premium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Shailesh Patil</dc:creator>
  <cp:lastModifiedBy>Shailesh Patil</cp:lastModifiedBy>
  <dcterms:created xsi:type="dcterms:W3CDTF">2021-08-14T05:20:30Z</dcterms:created>
  <dcterms:modified xsi:type="dcterms:W3CDTF">2021-09-27T10:11:12Z</dcterms:modified>
</cp:coreProperties>
</file>